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365" firstSheet="2" activeTab="3"/>
  </bookViews>
  <sheets>
    <sheet name="Sheet1" sheetId="1" state="hidden" r:id="rId1"/>
    <sheet name="名册" sheetId="2" state="hidden" r:id="rId2"/>
    <sheet name="法院招聘计划" sheetId="3" r:id="rId3"/>
    <sheet name="Sheet2" sheetId="4" r:id="rId4"/>
    <sheet name="检察院" sheetId="5" state="hidden" r:id="rId5"/>
    <sheet name="地区分类" sheetId="6" state="hidden" r:id="rId6"/>
    <sheet name="Sheet3" sheetId="7" state="hidden" r:id="rId7"/>
    <sheet name="法院+检察院" sheetId="8" state="hidden" r:id="rId8"/>
  </sheets>
  <definedNames>
    <definedName name="_xlfn.AVERAGEIFS" hidden="1">#NAME?</definedName>
    <definedName name="_xlfn.IFERROR" hidden="1">#NAME?</definedName>
    <definedName name="_xlnm.Print_Area" localSheetId="7">'法院+检察院'!$A$2:$S$116</definedName>
    <definedName name="_xlnm.Print_Titles" localSheetId="7">'法院+检察院'!$3:$5</definedName>
    <definedName name="_xlnm.Print_Titles" localSheetId="2">'法院招聘计划'!$5:$6</definedName>
    <definedName name="_xlnm.Print_Titles" localSheetId="4">'检察院'!$3:$4</definedName>
    <definedName name="_xlnm.Print_Titles" localSheetId="1">'名册'!$2:$3</definedName>
    <definedName name="Z_3D02AFCC_588C_48CA_AAC6_C093B31FF61A_.wvu.Cols" localSheetId="7" hidden="1">'法院+检察院'!$C:$C</definedName>
    <definedName name="Z_3D02AFCC_588C_48CA_AAC6_C093B31FF61A_.wvu.FilterData" localSheetId="0" hidden="1">'Sheet1'!$A$1:$I$110</definedName>
    <definedName name="Z_3D02AFCC_588C_48CA_AAC6_C093B31FF61A_.wvu.FilterData" localSheetId="5" hidden="1">'地区分类'!$A$1:$G$98</definedName>
    <definedName name="Z_3D02AFCC_588C_48CA_AAC6_C093B31FF61A_.wvu.FilterData" localSheetId="7" hidden="1">'法院+检察院'!$A$5:$U$114</definedName>
    <definedName name="Z_3D02AFCC_588C_48CA_AAC6_C093B31FF61A_.wvu.FilterData" localSheetId="2" hidden="1">'法院招聘计划'!$A$7:$I$119</definedName>
    <definedName name="Z_3D02AFCC_588C_48CA_AAC6_C093B31FF61A_.wvu.FilterData" localSheetId="4" hidden="1">'检察院'!$A$5:$M$114</definedName>
    <definedName name="Z_3D02AFCC_588C_48CA_AAC6_C093B31FF61A_.wvu.FilterData" localSheetId="1" hidden="1">'名册'!$A$2:$P$80</definedName>
    <definedName name="Z_3D02AFCC_588C_48CA_AAC6_C093B31FF61A_.wvu.PrintArea" localSheetId="7" hidden="1">'法院+检察院'!$A$2:$S$116</definedName>
    <definedName name="Z_3D02AFCC_588C_48CA_AAC6_C093B31FF61A_.wvu.PrintTitles" localSheetId="7" hidden="1">'法院+检察院'!$3:$5</definedName>
    <definedName name="Z_3D02AFCC_588C_48CA_AAC6_C093B31FF61A_.wvu.PrintTitles" localSheetId="2" hidden="1">'法院招聘计划'!$5:$6</definedName>
    <definedName name="Z_3D02AFCC_588C_48CA_AAC6_C093B31FF61A_.wvu.PrintTitles" localSheetId="4" hidden="1">'检察院'!$3:$4</definedName>
    <definedName name="Z_3D02AFCC_588C_48CA_AAC6_C093B31FF61A_.wvu.PrintTitles" localSheetId="1" hidden="1">'名册'!$2:$3</definedName>
    <definedName name="Z_3D02AFCC_588C_48CA_AAC6_C093B31FF61A_.wvu.Rows" localSheetId="2" hidden="1">'法院招聘计划'!$2:$2,'法院招聘计划'!$6:$6,'法院招聘计划'!$117:$117</definedName>
    <definedName name="Z_E505AC84_226F_405B_BF52_305198BE6D4F_.wvu.Cols" localSheetId="7" hidden="1">'法院+检察院'!$C:$C</definedName>
    <definedName name="Z_E505AC84_226F_405B_BF52_305198BE6D4F_.wvu.Cols" localSheetId="2" hidden="1">'法院招聘计划'!#REF!,'法院招聘计划'!#REF!</definedName>
    <definedName name="Z_E505AC84_226F_405B_BF52_305198BE6D4F_.wvu.FilterData" localSheetId="0" hidden="1">'Sheet1'!$A$1:$I$110</definedName>
    <definedName name="Z_E505AC84_226F_405B_BF52_305198BE6D4F_.wvu.FilterData" localSheetId="5" hidden="1">'地区分类'!$A$1:$G$98</definedName>
    <definedName name="Z_E505AC84_226F_405B_BF52_305198BE6D4F_.wvu.FilterData" localSheetId="7" hidden="1">'法院+检察院'!$A$5:$U$114</definedName>
    <definedName name="Z_E505AC84_226F_405B_BF52_305198BE6D4F_.wvu.FilterData" localSheetId="2" hidden="1">'法院招聘计划'!$A$7:$I$119</definedName>
    <definedName name="Z_E505AC84_226F_405B_BF52_305198BE6D4F_.wvu.FilterData" localSheetId="4" hidden="1">'检察院'!$A$5:$M$114</definedName>
    <definedName name="Z_E505AC84_226F_405B_BF52_305198BE6D4F_.wvu.FilterData" localSheetId="1" hidden="1">'名册'!$A$2:$P$80</definedName>
    <definedName name="Z_E505AC84_226F_405B_BF52_305198BE6D4F_.wvu.PrintArea" localSheetId="7" hidden="1">'法院+检察院'!$A$2:$S$116</definedName>
    <definedName name="Z_E505AC84_226F_405B_BF52_305198BE6D4F_.wvu.PrintTitles" localSheetId="7" hidden="1">'法院+检察院'!$3:$5</definedName>
    <definedName name="Z_E505AC84_226F_405B_BF52_305198BE6D4F_.wvu.PrintTitles" localSheetId="2" hidden="1">'法院招聘计划'!$5:$6</definedName>
    <definedName name="Z_E505AC84_226F_405B_BF52_305198BE6D4F_.wvu.PrintTitles" localSheetId="4" hidden="1">'检察院'!$3:$4</definedName>
    <definedName name="Z_E505AC84_226F_405B_BF52_305198BE6D4F_.wvu.PrintTitles" localSheetId="1" hidden="1">'名册'!$2:$3</definedName>
    <definedName name="Z_E505AC84_226F_405B_BF52_305198BE6D4F_.wvu.Rows" localSheetId="2" hidden="1">'法院招聘计划'!$4:$4,'法院招聘计划'!$6:$6,'法院招聘计划'!$117:$117,'法院招聘计划'!$119:$119</definedName>
    <definedName name="_xlnm.Print_Titles" localSheetId="3">'Sheet2'!$1:$3</definedName>
    <definedName name="_xlnm._FilterDatabase" localSheetId="0" hidden="1">'Sheet1'!$A$1:$I$111</definedName>
    <definedName name="_xlnm._FilterDatabase" localSheetId="1" hidden="1">'名册'!$A$2:$P$80</definedName>
    <definedName name="_xlnm._FilterDatabase" localSheetId="2" hidden="1">'法院招聘计划'!$A$7:$I$119</definedName>
    <definedName name="_xlnm._FilterDatabase" localSheetId="3" hidden="1">'Sheet2'!$A$3:$D$87</definedName>
    <definedName name="_xlnm._FilterDatabase" localSheetId="4" hidden="1">'检察院'!$A$5:$M$114</definedName>
    <definedName name="_xlnm._FilterDatabase" localSheetId="5" hidden="1">'地区分类'!$A$1:$G$99</definedName>
    <definedName name="_xlnm._FilterDatabase" localSheetId="7" hidden="1">'法院+检察院'!$A$5:$U$116</definedName>
  </definedNames>
  <calcPr fullCalcOnLoad="1"/>
</workbook>
</file>

<file path=xl/comments2.xml><?xml version="1.0" encoding="utf-8"?>
<comments xmlns="http://schemas.openxmlformats.org/spreadsheetml/2006/main">
  <authors>
    <author>安中国</author>
  </authors>
  <commentList>
    <comment ref="M2" authorId="0">
      <text>
        <r>
          <rPr>
            <b/>
            <sz val="9"/>
            <rFont val="宋体"/>
            <family val="0"/>
          </rPr>
          <t>安中国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根据总人数的</t>
        </r>
        <r>
          <rPr>
            <sz val="9"/>
            <rFont val="Tahoma"/>
            <family val="2"/>
          </rPr>
          <t>20%</t>
        </r>
        <r>
          <rPr>
            <sz val="9"/>
            <rFont val="宋体"/>
            <family val="0"/>
          </rPr>
          <t xml:space="preserve">确定优秀人数，增发年终奖金的三分之一。
</t>
        </r>
      </text>
    </comment>
    <comment ref="M3" authorId="0">
      <text>
        <r>
          <rPr>
            <b/>
            <sz val="9"/>
            <rFont val="宋体"/>
            <family val="0"/>
          </rPr>
          <t>安中国</t>
        </r>
        <r>
          <rPr>
            <b/>
            <sz val="9"/>
            <rFont val="Tahoma"/>
            <family val="2"/>
          </rPr>
          <t xml:space="preserve">:
</t>
        </r>
        <r>
          <rPr>
            <b/>
            <sz val="9"/>
            <rFont val="宋体"/>
            <family val="0"/>
          </rPr>
          <t>按人数的</t>
        </r>
        <r>
          <rPr>
            <b/>
            <sz val="9"/>
            <rFont val="Tahoma"/>
            <family val="2"/>
          </rPr>
          <t>20%</t>
        </r>
        <r>
          <rPr>
            <b/>
            <sz val="9"/>
            <rFont val="宋体"/>
            <family val="0"/>
          </rPr>
          <t>比例计算出优秀人数，乘以年终奖金平均值的三分之一，为全年优秀奖金。</t>
        </r>
      </text>
    </comment>
  </commentList>
</comments>
</file>

<file path=xl/comments5.xml><?xml version="1.0" encoding="utf-8"?>
<comments xmlns="http://schemas.openxmlformats.org/spreadsheetml/2006/main">
  <authors>
    <author>安中国</author>
  </authors>
  <commentList>
    <comment ref="C3" authorId="0">
      <text>
        <r>
          <rPr>
            <b/>
            <sz val="9"/>
            <rFont val="宋体"/>
            <family val="0"/>
          </rPr>
          <t>安中国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一类区、二类区、三类区，用于确定最低工资标准。</t>
        </r>
      </text>
    </comment>
    <comment ref="J3" authorId="0">
      <text>
        <r>
          <rPr>
            <b/>
            <sz val="9"/>
            <rFont val="宋体"/>
            <family val="0"/>
          </rPr>
          <t>安中国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拟核定人数的</t>
        </r>
        <r>
          <rPr>
            <sz val="9"/>
            <rFont val="Tahoma"/>
            <family val="2"/>
          </rPr>
          <t>20%</t>
        </r>
        <r>
          <rPr>
            <sz val="9"/>
            <rFont val="宋体"/>
            <family val="0"/>
          </rPr>
          <t>人为优秀。</t>
        </r>
      </text>
    </comment>
    <comment ref="L3" authorId="0">
      <text>
        <r>
          <rPr>
            <b/>
            <sz val="9"/>
            <rFont val="宋体"/>
            <family val="0"/>
          </rPr>
          <t>安中国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如果编制外书记员已超过核定书记员的员额数，则全部转为聘用制书记员进行测算。</t>
        </r>
      </text>
    </comment>
  </commentList>
</comments>
</file>

<file path=xl/comments8.xml><?xml version="1.0" encoding="utf-8"?>
<comments xmlns="http://schemas.openxmlformats.org/spreadsheetml/2006/main">
  <authors>
    <author>安中国</author>
  </authors>
  <commentList>
    <comment ref="D3" authorId="0">
      <text>
        <r>
          <rPr>
            <b/>
            <sz val="9"/>
            <rFont val="宋体"/>
            <family val="0"/>
          </rPr>
          <t>安中国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一类区、二类区、三类区，用于确定最低工资标准。</t>
        </r>
      </text>
    </comment>
    <comment ref="N3" authorId="0">
      <text>
        <r>
          <rPr>
            <b/>
            <sz val="9"/>
            <rFont val="宋体"/>
            <family val="0"/>
          </rPr>
          <t>安中国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拟核定人数的</t>
        </r>
        <r>
          <rPr>
            <sz val="9"/>
            <rFont val="Tahoma"/>
            <family val="2"/>
          </rPr>
          <t>20%</t>
        </r>
        <r>
          <rPr>
            <sz val="9"/>
            <rFont val="宋体"/>
            <family val="0"/>
          </rPr>
          <t>人为优秀。</t>
        </r>
      </text>
    </comment>
    <comment ref="P3" authorId="0">
      <text>
        <r>
          <rPr>
            <b/>
            <sz val="9"/>
            <rFont val="宋体"/>
            <family val="0"/>
          </rPr>
          <t>安中国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如果编制外书记员已超过核定书记员的员额数，则全部转为聘用制书记员进行测算。</t>
        </r>
      </text>
    </comment>
  </commentList>
</comments>
</file>

<file path=xl/sharedStrings.xml><?xml version="1.0" encoding="utf-8"?>
<sst xmlns="http://schemas.openxmlformats.org/spreadsheetml/2006/main" count="2465" uniqueCount="604">
  <si>
    <t>单位</t>
  </si>
  <si>
    <t>核定员额</t>
  </si>
  <si>
    <t>检察院</t>
  </si>
  <si>
    <t>另有150个名额未分配</t>
  </si>
  <si>
    <t>省法院、检察院</t>
  </si>
  <si>
    <t>省法院</t>
  </si>
  <si>
    <t>高院</t>
  </si>
  <si>
    <t>贵州省人民检察院</t>
  </si>
  <si>
    <t>贵阳铁路运输法院、检察院</t>
  </si>
  <si>
    <t>贵阳铁路运输法院</t>
  </si>
  <si>
    <t>基层</t>
  </si>
  <si>
    <t>贵阳铁路运输检察院</t>
  </si>
  <si>
    <t>贵阳市中级</t>
  </si>
  <si>
    <t>贵阳市中级人民法院</t>
  </si>
  <si>
    <t>中院</t>
  </si>
  <si>
    <t>贵阳市</t>
  </si>
  <si>
    <t>贵阳市云岩区</t>
  </si>
  <si>
    <t>贵阳市云岩区人民法院</t>
  </si>
  <si>
    <t>贵阳市云岩区人民检察院</t>
  </si>
  <si>
    <t>贵阳市南明区</t>
  </si>
  <si>
    <t>贵阳市南明区人民法院</t>
  </si>
  <si>
    <t>贵阳市南明区人民检察院</t>
  </si>
  <si>
    <t>贵阳市花溪区</t>
  </si>
  <si>
    <t>贵阳市花溪区人民法院</t>
  </si>
  <si>
    <t>贵阳市花溪区人民检察院</t>
  </si>
  <si>
    <t>贵阳市乌当区</t>
  </si>
  <si>
    <t>贵阳市乌当区人民法院</t>
  </si>
  <si>
    <t>贵阳市乌当区人民检察院</t>
  </si>
  <si>
    <t>贵阳市白云区</t>
  </si>
  <si>
    <t>贵阳市白云区人民法院</t>
  </si>
  <si>
    <t>贵阳市白云区人民检察院</t>
  </si>
  <si>
    <t>贵阳市观山湖区</t>
  </si>
  <si>
    <t>贵阳市观山湖区人民法院</t>
  </si>
  <si>
    <t>贵阳市观山湖区人民检察院</t>
  </si>
  <si>
    <t>清镇市</t>
  </si>
  <si>
    <t>清镇市人民法院</t>
  </si>
  <si>
    <t>清镇市人民检察院</t>
  </si>
  <si>
    <t>修文县</t>
  </si>
  <si>
    <t>修文县人民法院</t>
  </si>
  <si>
    <t>修文县人民检察院</t>
  </si>
  <si>
    <t>息烽县</t>
  </si>
  <si>
    <t>息烽县人民法院</t>
  </si>
  <si>
    <t>息烽县人民检察院</t>
  </si>
  <si>
    <t>开阳县</t>
  </si>
  <si>
    <t>开阳县人民法院</t>
  </si>
  <si>
    <t>开阳县人民检察院</t>
  </si>
  <si>
    <t>遵义市中级</t>
  </si>
  <si>
    <t>遵义市中级人民法院</t>
  </si>
  <si>
    <t>遵义市</t>
  </si>
  <si>
    <t>遵义市红花岗区</t>
  </si>
  <si>
    <t>遵义市红花岗区人民法院</t>
  </si>
  <si>
    <t>遵义市红花岗区人民检察院</t>
  </si>
  <si>
    <t>遵义市汇川区</t>
  </si>
  <si>
    <t>遵义市汇川区人民法院</t>
  </si>
  <si>
    <t>遵义市汇川区人民检察院</t>
  </si>
  <si>
    <t>遵义市播州区</t>
  </si>
  <si>
    <t>遵义市播州区人民法院</t>
  </si>
  <si>
    <t>遵义市播州区人民检察院</t>
  </si>
  <si>
    <t>仁怀市</t>
  </si>
  <si>
    <t>仁怀市人民法院</t>
  </si>
  <si>
    <t>仁怀市人民检察院</t>
  </si>
  <si>
    <t>赤水市</t>
  </si>
  <si>
    <t>赤水市人民法院</t>
  </si>
  <si>
    <t>赤水市人民检察院</t>
  </si>
  <si>
    <t>桐梓县</t>
  </si>
  <si>
    <t>桐梓县人民法院</t>
  </si>
  <si>
    <t>桐梓县人民检察院</t>
  </si>
  <si>
    <t>习水县</t>
  </si>
  <si>
    <t>习水县人民法院</t>
  </si>
  <si>
    <t>习水县人民检察院</t>
  </si>
  <si>
    <t>湄潭县</t>
  </si>
  <si>
    <t>湄潭县人民法院</t>
  </si>
  <si>
    <t>湄潭县人民检察院</t>
  </si>
  <si>
    <t>凤冈县</t>
  </si>
  <si>
    <t>凤冈县人民法院</t>
  </si>
  <si>
    <t>凤冈县人民检察院</t>
  </si>
  <si>
    <t>余庆县</t>
  </si>
  <si>
    <t>余庆县人民法院</t>
  </si>
  <si>
    <t>余庆县人民检察院</t>
  </si>
  <si>
    <t>绥阳县</t>
  </si>
  <si>
    <t>绥阳县人民法院</t>
  </si>
  <si>
    <t>绥阳县人民检察院</t>
  </si>
  <si>
    <t>正安县</t>
  </si>
  <si>
    <t>正安县人民法院</t>
  </si>
  <si>
    <t>正安县人民检察院</t>
  </si>
  <si>
    <t>道真仡佬族苗族自治县</t>
  </si>
  <si>
    <t>道真仡佬族苗族自治县人民法院</t>
  </si>
  <si>
    <t>道真仡佬族苗族自治县人民检察院</t>
  </si>
  <si>
    <t>务川仡佬族苗族自治县</t>
  </si>
  <si>
    <t>务川仡佬族苗族自治县人民法院</t>
  </si>
  <si>
    <t>务川仡佬族苗族自治县人民检察院</t>
  </si>
  <si>
    <t>六盘水市中级</t>
  </si>
  <si>
    <t>六盘水市中级人民法院</t>
  </si>
  <si>
    <t>六盘水市</t>
  </si>
  <si>
    <t>六盘水市六枝特区</t>
  </si>
  <si>
    <t>六盘水市六枝特区人民法院</t>
  </si>
  <si>
    <t>六盘水市六枝特区人民检察院</t>
  </si>
  <si>
    <t>盘州</t>
  </si>
  <si>
    <t>盘州人民法院</t>
  </si>
  <si>
    <t>盘州人民检察院</t>
  </si>
  <si>
    <t>水城县</t>
  </si>
  <si>
    <t>水城县人民法院</t>
  </si>
  <si>
    <t>水城县人民检察院</t>
  </si>
  <si>
    <t>六盘水市钟山区</t>
  </si>
  <si>
    <t>六盘水市钟山区人民法院</t>
  </si>
  <si>
    <t>六盘水市钟山区人民检察院</t>
  </si>
  <si>
    <t>安顺市中级</t>
  </si>
  <si>
    <t>安顺市中级人民法院</t>
  </si>
  <si>
    <t>安顺市</t>
  </si>
  <si>
    <t>安顺市西秀区</t>
  </si>
  <si>
    <t>安顺市西秀区人民法院</t>
  </si>
  <si>
    <t>安顺市西秀区人民检察院</t>
  </si>
  <si>
    <t>安顺市平坝区</t>
  </si>
  <si>
    <t>安顺市平坝区人民法院</t>
  </si>
  <si>
    <t>安顺市平坝区人民检察院</t>
  </si>
  <si>
    <t>普定县</t>
  </si>
  <si>
    <t>普定县人民法院</t>
  </si>
  <si>
    <t>普定县人民检察院</t>
  </si>
  <si>
    <t>镇宁布依族苗族自治县</t>
  </si>
  <si>
    <t>镇宁布依族苗族自治县人民法院</t>
  </si>
  <si>
    <t>镇宁布依族苗族自治县人民检察院</t>
  </si>
  <si>
    <t>关岭布依族苗族自治县</t>
  </si>
  <si>
    <t>关岭布依族苗族自治县人民法院</t>
  </si>
  <si>
    <t>关岭布依族苗族自治县人民检察院</t>
  </si>
  <si>
    <t>紫云苗族布依族自治县</t>
  </si>
  <si>
    <t>紫云苗族布依族自治县人民法院</t>
  </si>
  <si>
    <t>紫云苗族布依族自治县人民检察院</t>
  </si>
  <si>
    <t>毕节市中级</t>
  </si>
  <si>
    <t>毕节市中级人民法院</t>
  </si>
  <si>
    <t>毕节市</t>
  </si>
  <si>
    <t>毕节市七星关区</t>
  </si>
  <si>
    <t>毕节市七星关区人民法院</t>
  </si>
  <si>
    <t>毕节市七星关区人民检察院</t>
  </si>
  <si>
    <t>大方县</t>
  </si>
  <si>
    <t>大方县人民法院</t>
  </si>
  <si>
    <t>大方县人民检察院</t>
  </si>
  <si>
    <t>黔西县</t>
  </si>
  <si>
    <t>黔西县人民法院</t>
  </si>
  <si>
    <t>黔西县人民检察院</t>
  </si>
  <si>
    <t>金沙县</t>
  </si>
  <si>
    <t>金沙县人民法院</t>
  </si>
  <si>
    <t>金沙县人民检察院</t>
  </si>
  <si>
    <t>织金县</t>
  </si>
  <si>
    <t>织金县人民法院</t>
  </si>
  <si>
    <t>织金县人民检察院</t>
  </si>
  <si>
    <t>纳雍县</t>
  </si>
  <si>
    <t>纳雍县人民法院</t>
  </si>
  <si>
    <t>纳雍县人民检察院</t>
  </si>
  <si>
    <t>赫章县</t>
  </si>
  <si>
    <t>赫章县人民法院</t>
  </si>
  <si>
    <t>赫章县人民检察院</t>
  </si>
  <si>
    <t>威宁彝族回族苗族自治县</t>
  </si>
  <si>
    <t>威宁彝族回族苗族自治县人民法院</t>
  </si>
  <si>
    <t>威宁彝族回族苗族自治县人民检察院</t>
  </si>
  <si>
    <t>铜仁市中级</t>
  </si>
  <si>
    <t>铜仁市中级人民法院</t>
  </si>
  <si>
    <t>铜仁市</t>
  </si>
  <si>
    <t>铜仁市碧江区</t>
  </si>
  <si>
    <t>铜仁市碧江区人民法院</t>
  </si>
  <si>
    <t>铜仁市碧江区人民检察院</t>
  </si>
  <si>
    <t>铜仁市万山区</t>
  </si>
  <si>
    <t>铜仁市万山区人民法院</t>
  </si>
  <si>
    <t>铜仁市万山区人民检察院</t>
  </si>
  <si>
    <t>松桃苗族自治县</t>
  </si>
  <si>
    <t>松桃苗族自治县人民法院</t>
  </si>
  <si>
    <t>松桃苗族自治县人民检察院</t>
  </si>
  <si>
    <t>玉屏侗族自治县</t>
  </si>
  <si>
    <t>玉屏侗族自治县人民法院</t>
  </si>
  <si>
    <t>玉屏侗族自治县人民检察院</t>
  </si>
  <si>
    <t>江口县</t>
  </si>
  <si>
    <t>江口县人民法院</t>
  </si>
  <si>
    <t>江口县人民检察院</t>
  </si>
  <si>
    <t>石阡县</t>
  </si>
  <si>
    <t>石阡县人民法院</t>
  </si>
  <si>
    <t>石阡县人民检察院</t>
  </si>
  <si>
    <t>印江土家族苗族自治县</t>
  </si>
  <si>
    <t>印江土家族苗族自治县人民法院</t>
  </si>
  <si>
    <t>印江土家族苗族自治县人民检察院</t>
  </si>
  <si>
    <t>思南县</t>
  </si>
  <si>
    <t>思南县人民法院</t>
  </si>
  <si>
    <t>思南县人民检察院</t>
  </si>
  <si>
    <t>德江县</t>
  </si>
  <si>
    <t>德江县人民法院</t>
  </si>
  <si>
    <t>德江县人民检察院</t>
  </si>
  <si>
    <t>沿河土家族自治县</t>
  </si>
  <si>
    <t>沿河土家族自治县人民法院</t>
  </si>
  <si>
    <t>沿河土家族自治县人民检察院</t>
  </si>
  <si>
    <t>黔东南苗族侗族自治州中级</t>
  </si>
  <si>
    <t>黔东南苗族侗族自治州中级人民法院</t>
  </si>
  <si>
    <t>黔东南苗族侗族自治州</t>
  </si>
  <si>
    <t>凯里市</t>
  </si>
  <si>
    <t>凯里市人民法院</t>
  </si>
  <si>
    <t>凯里市人民检察院</t>
  </si>
  <si>
    <t>丹寨县</t>
  </si>
  <si>
    <t>丹寨县人民法院</t>
  </si>
  <si>
    <t>丹寨县人民检察院</t>
  </si>
  <si>
    <t>麻江县</t>
  </si>
  <si>
    <t>麻江县人民法院</t>
  </si>
  <si>
    <t>麻江县人民检察院</t>
  </si>
  <si>
    <t>黄平县</t>
  </si>
  <si>
    <t>黄平县人民法院</t>
  </si>
  <si>
    <t>黄平县人民检察院</t>
  </si>
  <si>
    <t>施秉县</t>
  </si>
  <si>
    <t>施秉县人民法院</t>
  </si>
  <si>
    <t>施秉县人民检察院</t>
  </si>
  <si>
    <t>镇远县</t>
  </si>
  <si>
    <t>镇远县人民法院</t>
  </si>
  <si>
    <t>镇远县人民检察院</t>
  </si>
  <si>
    <t>岑巩县</t>
  </si>
  <si>
    <t>岑巩县人民法院</t>
  </si>
  <si>
    <t>岑巩县人民检察院</t>
  </si>
  <si>
    <t>三穗县</t>
  </si>
  <si>
    <t>三穗县人民法院</t>
  </si>
  <si>
    <t>三穗县人民检察院</t>
  </si>
  <si>
    <t>天柱县</t>
  </si>
  <si>
    <t>天柱县人民法院</t>
  </si>
  <si>
    <t>天柱县人民检察院</t>
  </si>
  <si>
    <t>锦屏县</t>
  </si>
  <si>
    <t>锦屏县人民法院</t>
  </si>
  <si>
    <t>锦屏县人民检察院</t>
  </si>
  <si>
    <t>黎平县</t>
  </si>
  <si>
    <t>黎平县人民法院</t>
  </si>
  <si>
    <t>黎平县人民检察院</t>
  </si>
  <si>
    <t>从江县</t>
  </si>
  <si>
    <t>从江县人民法院</t>
  </si>
  <si>
    <t>从江县人民检察院</t>
  </si>
  <si>
    <t>榕江县</t>
  </si>
  <si>
    <t>榕江县人民法院</t>
  </si>
  <si>
    <t>榕江县人民检察院</t>
  </si>
  <si>
    <t>雷山县</t>
  </si>
  <si>
    <t>雷山县人民法院</t>
  </si>
  <si>
    <t>雷山县人民检察院</t>
  </si>
  <si>
    <t>台江县</t>
  </si>
  <si>
    <t>台江县人民法院</t>
  </si>
  <si>
    <t>台江县人民检察院</t>
  </si>
  <si>
    <t>剑河县</t>
  </si>
  <si>
    <t>剑河县人民法院</t>
  </si>
  <si>
    <t>剑河县人民检察院</t>
  </si>
  <si>
    <t>黔南州布依族苗族自治州中级</t>
  </si>
  <si>
    <t>黔南州布依族苗族自治州中级人民法院</t>
  </si>
  <si>
    <t>黔南州布依族苗族自治州</t>
  </si>
  <si>
    <t>都匀市</t>
  </si>
  <si>
    <t>都匀市人民法院</t>
  </si>
  <si>
    <t>都匀市人民检察院</t>
  </si>
  <si>
    <t>福泉市</t>
  </si>
  <si>
    <t>福泉市人民法院</t>
  </si>
  <si>
    <t>福泉市人民检察院</t>
  </si>
  <si>
    <t>瓮安县</t>
  </si>
  <si>
    <t>瓮安县人民法院</t>
  </si>
  <si>
    <t>瓮安县人民检察院</t>
  </si>
  <si>
    <t>贵定县</t>
  </si>
  <si>
    <t>贵定县人民法院</t>
  </si>
  <si>
    <t>贵定县人民检察院</t>
  </si>
  <si>
    <t>龙里县</t>
  </si>
  <si>
    <t>龙里县人民法院</t>
  </si>
  <si>
    <t>龙里县人民检察院</t>
  </si>
  <si>
    <t>惠水县</t>
  </si>
  <si>
    <t>惠水县人民法院</t>
  </si>
  <si>
    <t>惠水县人民检察院</t>
  </si>
  <si>
    <t>长顺县</t>
  </si>
  <si>
    <t>长顺县人民法院</t>
  </si>
  <si>
    <t>长顺县人民检察院</t>
  </si>
  <si>
    <t>独山县</t>
  </si>
  <si>
    <t>独山县人民法院</t>
  </si>
  <si>
    <t>独山县人民检察院</t>
  </si>
  <si>
    <t>荔波县</t>
  </si>
  <si>
    <t>荔波县人民法院</t>
  </si>
  <si>
    <t>荔波县人民检察院</t>
  </si>
  <si>
    <t>平塘县</t>
  </si>
  <si>
    <t>平塘县人民法院</t>
  </si>
  <si>
    <t>平塘县人民检察院</t>
  </si>
  <si>
    <t>罗甸县</t>
  </si>
  <si>
    <t>罗甸县人民法院</t>
  </si>
  <si>
    <t>罗甸县人民检察院</t>
  </si>
  <si>
    <t>三都水族自治县</t>
  </si>
  <si>
    <t>三都水族自治县人民法院</t>
  </si>
  <si>
    <t>三都水族自治县人民检察院</t>
  </si>
  <si>
    <t>黔西南布依族苗族自治州中级</t>
  </si>
  <si>
    <t>黔西南布依族苗族自治州中级人民法院</t>
  </si>
  <si>
    <t>黔西南布依族苗族自治州</t>
  </si>
  <si>
    <t>兴义市</t>
  </si>
  <si>
    <t>兴义市人民法院</t>
  </si>
  <si>
    <t>兴义市人民检察院</t>
  </si>
  <si>
    <t>兴仁县</t>
  </si>
  <si>
    <t>兴仁县人民法院</t>
  </si>
  <si>
    <t>兴仁县人民检察院</t>
  </si>
  <si>
    <t>安龙县</t>
  </si>
  <si>
    <t>安龙县人民法院</t>
  </si>
  <si>
    <t>安龙县人民检察院</t>
  </si>
  <si>
    <t>贞丰县</t>
  </si>
  <si>
    <t>贞丰县人民法院</t>
  </si>
  <si>
    <t>贞丰县人民检察院</t>
  </si>
  <si>
    <t>普安县</t>
  </si>
  <si>
    <t>普安县人民法院</t>
  </si>
  <si>
    <t>普安县人民检察院</t>
  </si>
  <si>
    <t>晴隆县</t>
  </si>
  <si>
    <t>晴隆县人民法院</t>
  </si>
  <si>
    <t>晴隆县人民检察院</t>
  </si>
  <si>
    <t>册亨县</t>
  </si>
  <si>
    <t>册亨县人民法院</t>
  </si>
  <si>
    <t>册亨县人民检察院</t>
  </si>
  <si>
    <t>望谟县</t>
  </si>
  <si>
    <t>望谟县人民法院</t>
  </si>
  <si>
    <t>望谟县人民检察院</t>
  </si>
  <si>
    <t>拟转为聘用制书记员人员所需经费支出测算</t>
  </si>
  <si>
    <t>序号</t>
  </si>
  <si>
    <t>姓名</t>
  </si>
  <si>
    <t>艰苦边远地区</t>
  </si>
  <si>
    <t>人员类别</t>
  </si>
  <si>
    <t>进院时间</t>
  </si>
  <si>
    <t>工龄</t>
  </si>
  <si>
    <t>拟套改为聘用制等级</t>
  </si>
  <si>
    <t>等级工资</t>
  </si>
  <si>
    <t>绩效工资</t>
  </si>
  <si>
    <t>工龄工资</t>
  </si>
  <si>
    <t>年终奖金</t>
  </si>
  <si>
    <t>优秀奖金（合计）</t>
  </si>
  <si>
    <t>五险一金</t>
  </si>
  <si>
    <t>核算月数</t>
  </si>
  <si>
    <t>合计</t>
  </si>
  <si>
    <t>-</t>
  </si>
  <si>
    <t>王文俊</t>
  </si>
  <si>
    <t>一类区</t>
  </si>
  <si>
    <t>派遣制</t>
  </si>
  <si>
    <t>高华苑</t>
  </si>
  <si>
    <t>刘飞</t>
  </si>
  <si>
    <t>张霞</t>
  </si>
  <si>
    <t>李松龙</t>
  </si>
  <si>
    <t>施艳</t>
  </si>
  <si>
    <t>陈倩雯</t>
  </si>
  <si>
    <t>司宇</t>
  </si>
  <si>
    <t>秦雯</t>
  </si>
  <si>
    <t>董美叶</t>
  </si>
  <si>
    <t>何丹</t>
  </si>
  <si>
    <t>杨帅昕</t>
  </si>
  <si>
    <t>潘国波</t>
  </si>
  <si>
    <t>成虹飞</t>
  </si>
  <si>
    <t>王佳骏</t>
  </si>
  <si>
    <t>彭小沥</t>
  </si>
  <si>
    <t>冀凌馨</t>
  </si>
  <si>
    <t>杨天威</t>
  </si>
  <si>
    <t>饶灿</t>
  </si>
  <si>
    <t>陈雁</t>
  </si>
  <si>
    <t>黄义</t>
  </si>
  <si>
    <t>徐阳</t>
  </si>
  <si>
    <t>蔡芳</t>
  </si>
  <si>
    <t>谭霞</t>
  </si>
  <si>
    <t>张玥</t>
  </si>
  <si>
    <t>严洪杰</t>
  </si>
  <si>
    <t>姚永涛</t>
  </si>
  <si>
    <t>杨柏义</t>
  </si>
  <si>
    <t>王筱婷</t>
  </si>
  <si>
    <t>谭垒</t>
  </si>
  <si>
    <t>牛洁</t>
  </si>
  <si>
    <t>王蓉</t>
  </si>
  <si>
    <t>罗婧玥</t>
  </si>
  <si>
    <t>黄露</t>
  </si>
  <si>
    <t>张涛</t>
  </si>
  <si>
    <t>高艺宁</t>
  </si>
  <si>
    <t>纪泽清</t>
  </si>
  <si>
    <t>陈毅</t>
  </si>
  <si>
    <t>肖冰心</t>
  </si>
  <si>
    <t>韩会霞</t>
  </si>
  <si>
    <t>梁吉望</t>
  </si>
  <si>
    <t>姚仪梅</t>
  </si>
  <si>
    <t>廖依含</t>
  </si>
  <si>
    <t>刘芳</t>
  </si>
  <si>
    <t>包永丽</t>
  </si>
  <si>
    <t>崔贤君</t>
  </si>
  <si>
    <t>陈佳俊</t>
  </si>
  <si>
    <t>刘竹</t>
  </si>
  <si>
    <t>李茂青</t>
  </si>
  <si>
    <t>谭国泰</t>
  </si>
  <si>
    <t>邱睿</t>
  </si>
  <si>
    <t>刘文群</t>
  </si>
  <si>
    <t>胡静</t>
  </si>
  <si>
    <t>谢安柱</t>
  </si>
  <si>
    <t>彭海莲</t>
  </si>
  <si>
    <t>周玲</t>
  </si>
  <si>
    <t>武媛媛</t>
  </si>
  <si>
    <t>石霜雪</t>
  </si>
  <si>
    <t>解鹏丞</t>
  </si>
  <si>
    <t>肖亮</t>
  </si>
  <si>
    <t>任东</t>
  </si>
  <si>
    <t>马如意</t>
  </si>
  <si>
    <t>杨绍蒲</t>
  </si>
  <si>
    <t>吴嫣</t>
  </si>
  <si>
    <t>时薇</t>
  </si>
  <si>
    <t>汪杨</t>
  </si>
  <si>
    <t>罗威</t>
  </si>
  <si>
    <t>李净</t>
  </si>
  <si>
    <t>马伟</t>
  </si>
  <si>
    <t>卢江川</t>
  </si>
  <si>
    <t>刘丹</t>
  </si>
  <si>
    <t>李若璨</t>
  </si>
  <si>
    <t>周凌薇</t>
  </si>
  <si>
    <t>文兰</t>
  </si>
  <si>
    <t>李学园</t>
  </si>
  <si>
    <t>宋芳</t>
  </si>
  <si>
    <t>张梦霞</t>
  </si>
  <si>
    <t>附件</t>
  </si>
  <si>
    <t xml:space="preserve">         全省法院聘用制书记员招聘计划表</t>
  </si>
  <si>
    <t>全省法院聘用制书记员人数核定及保障经费估算</t>
  </si>
  <si>
    <t>地区/单位</t>
  </si>
  <si>
    <t>核定员额法官人数</t>
  </si>
  <si>
    <t>政法专项编制内书记员人数</t>
  </si>
  <si>
    <t>首次核定聘用制书记员人数</t>
  </si>
  <si>
    <t>2019年拟招聘聘用制书记员人数（60%）</t>
  </si>
  <si>
    <t>2019年3月实际招聘人数</t>
  </si>
  <si>
    <t>2019年9月实际招聘人数</t>
  </si>
  <si>
    <t>2019年实际招聘人数</t>
  </si>
  <si>
    <t>2019年招聘计划缺额</t>
  </si>
  <si>
    <t>缺额</t>
  </si>
  <si>
    <t>总核定数的20%+2019年缺额</t>
  </si>
  <si>
    <t>2020年各院申报招聘计划</t>
  </si>
  <si>
    <t>6=4-5</t>
  </si>
  <si>
    <t>8=6*60%</t>
  </si>
  <si>
    <t>贵州省高级人民法院</t>
  </si>
  <si>
    <t>省级</t>
  </si>
  <si>
    <t>盘州市人民法院</t>
  </si>
  <si>
    <t>兴仁市人民法院</t>
  </si>
  <si>
    <t>2.保障经费估算=首次拟招聘用制书记员人数×月支出合计×保障月数+首次拟招聘用制书记员人数×0.2×优秀奖+首次拟招聘用制书记员人数×10000（元）。</t>
  </si>
  <si>
    <t>附件1</t>
  </si>
  <si>
    <t xml:space="preserve">         2020年全省部分法院聘用制书记员招聘计划表</t>
  </si>
  <si>
    <t>地区</t>
  </si>
  <si>
    <t>招聘单位</t>
  </si>
  <si>
    <t>招聘计划</t>
  </si>
  <si>
    <t>政策咨询电话</t>
  </si>
  <si>
    <t>0851-86209093</t>
  </si>
  <si>
    <t>0851-85364127</t>
  </si>
  <si>
    <t>0851-87160033，87160170</t>
  </si>
  <si>
    <t>0851-85511759</t>
  </si>
  <si>
    <t>0851-83150708</t>
  </si>
  <si>
    <t>0851-86402599</t>
  </si>
  <si>
    <t>0851-84616016</t>
  </si>
  <si>
    <t>0851-82591530</t>
  </si>
  <si>
    <t>0851-82526134</t>
  </si>
  <si>
    <t>0851-82327566</t>
  </si>
  <si>
    <t>0851-87728105</t>
  </si>
  <si>
    <t>0851-87227895</t>
  </si>
  <si>
    <t>0851-28270909</t>
  </si>
  <si>
    <t>0851-28446806</t>
  </si>
  <si>
    <t>0851-28669994</t>
  </si>
  <si>
    <t xml:space="preserve">0851-27302267  </t>
  </si>
  <si>
    <t>0851-24225828</t>
  </si>
  <si>
    <t>0851-24725007</t>
  </si>
  <si>
    <t>0851-26362196</t>
  </si>
  <si>
    <t>道真县人民法院</t>
  </si>
  <si>
    <t>0851-25723004</t>
  </si>
  <si>
    <t>0851-33508715</t>
  </si>
  <si>
    <t>0851-33508972</t>
  </si>
  <si>
    <t>0851-33508826</t>
  </si>
  <si>
    <t>关岭县人民法院</t>
  </si>
  <si>
    <t>0851-33508144</t>
  </si>
  <si>
    <t>紫云县人民法院</t>
  </si>
  <si>
    <t>0851-33508512</t>
  </si>
  <si>
    <t>0857-8299075</t>
  </si>
  <si>
    <t>0857-8985209</t>
  </si>
  <si>
    <t>0857-5465018</t>
  </si>
  <si>
    <t>0857-4614009</t>
  </si>
  <si>
    <t>0857-7369659</t>
  </si>
  <si>
    <t>0857-7707065</t>
  </si>
  <si>
    <t>0857-3536213</t>
  </si>
  <si>
    <t>威宁县人民法院</t>
  </si>
  <si>
    <t>0857-6336027</t>
  </si>
  <si>
    <t>0856-5930068、5930067</t>
  </si>
  <si>
    <t>0856-5240160</t>
  </si>
  <si>
    <t>0856-8062412</t>
  </si>
  <si>
    <t>松桃县人民法院</t>
  </si>
  <si>
    <t>0856-8062004</t>
  </si>
  <si>
    <t>玉屏县人民法院</t>
  </si>
  <si>
    <t>0856-3230828</t>
  </si>
  <si>
    <t>0856-6620466</t>
  </si>
  <si>
    <t>0856-7620827</t>
  </si>
  <si>
    <t>印江县人民法院</t>
  </si>
  <si>
    <t>0856-8061620</t>
  </si>
  <si>
    <t>0856-7222937</t>
  </si>
  <si>
    <t>0856-8627091</t>
  </si>
  <si>
    <t>沿河县人民法院</t>
  </si>
  <si>
    <t>0856-8227327、8220577</t>
  </si>
  <si>
    <t>黔东南州</t>
  </si>
  <si>
    <t>黔东南中级人民法院</t>
  </si>
  <si>
    <t>0855-8536728</t>
  </si>
  <si>
    <t>0855-8069464</t>
  </si>
  <si>
    <t>0855-3691609</t>
  </si>
  <si>
    <t>0855-2620200,18008559468</t>
  </si>
  <si>
    <t xml:space="preserve">0855-2433319,18188050055
</t>
  </si>
  <si>
    <t>0855-4221273,18008551233</t>
  </si>
  <si>
    <t>0855-3452302</t>
  </si>
  <si>
    <t>0855-4520116，4524425</t>
  </si>
  <si>
    <t>0855-7580908，7580950</t>
  </si>
  <si>
    <t>0855-6234567</t>
  </si>
  <si>
    <t>0855-6419273</t>
  </si>
  <si>
    <t>0855-6677255</t>
  </si>
  <si>
    <t>0855-3331306</t>
  </si>
  <si>
    <t>0855-5358510</t>
  </si>
  <si>
    <t xml:space="preserve">0855-5226999 </t>
  </si>
  <si>
    <t>黔南州</t>
  </si>
  <si>
    <t>黔南州中级人民法院</t>
  </si>
  <si>
    <t>0854-8622012</t>
  </si>
  <si>
    <t>0854-8622212</t>
  </si>
  <si>
    <t>0854-8622528</t>
  </si>
  <si>
    <t>0854-8622510</t>
  </si>
  <si>
    <t>0854-5231258</t>
  </si>
  <si>
    <t>0854-8622665</t>
  </si>
  <si>
    <t>0854-6823028</t>
  </si>
  <si>
    <t>0854-8622390</t>
  </si>
  <si>
    <t>18008542772、18008548778</t>
  </si>
  <si>
    <t>0854-8622990</t>
  </si>
  <si>
    <t>0854-8622866</t>
  </si>
  <si>
    <t>三都县人民法院</t>
  </si>
  <si>
    <t>0854-8622303</t>
  </si>
  <si>
    <t>黔西南州</t>
  </si>
  <si>
    <t>黔西南中级人民法院</t>
  </si>
  <si>
    <t>0859-3230710</t>
  </si>
  <si>
    <t>0859-3660205</t>
  </si>
  <si>
    <t>0859-3660436</t>
  </si>
  <si>
    <t>0859-5210105</t>
  </si>
  <si>
    <t>0859-6610305</t>
  </si>
  <si>
    <t>0859-7616880</t>
  </si>
  <si>
    <t>0859-7345055,7345012</t>
  </si>
  <si>
    <t>0859-3660615</t>
  </si>
  <si>
    <t>0859-3660738</t>
  </si>
  <si>
    <t>全省检察院聘用制书记员人数核定及财政保障经费测算</t>
  </si>
  <si>
    <t>地区分类</t>
  </si>
  <si>
    <t>员额法官人数</t>
  </si>
  <si>
    <t>编制内书记员人数</t>
  </si>
  <si>
    <t>拟核定聘用制书记员人数</t>
  </si>
  <si>
    <r>
      <t xml:space="preserve">月工资
</t>
    </r>
    <r>
      <rPr>
        <sz val="10"/>
        <color indexed="8"/>
        <rFont val="仿宋_GB2312"/>
        <family val="3"/>
      </rPr>
      <t>(元/人·月)</t>
    </r>
  </si>
  <si>
    <r>
      <t>五险一金月支出</t>
    </r>
    <r>
      <rPr>
        <sz val="10"/>
        <color indexed="8"/>
        <rFont val="仿宋_GB2312"/>
        <family val="3"/>
      </rPr>
      <t>(元/月)</t>
    </r>
  </si>
  <si>
    <r>
      <t>月支出合计</t>
    </r>
    <r>
      <rPr>
        <sz val="10"/>
        <color indexed="8"/>
        <rFont val="仿宋_GB2312"/>
        <family val="3"/>
      </rPr>
      <t>(元/人·月)</t>
    </r>
  </si>
  <si>
    <r>
      <t>优秀奖金</t>
    </r>
    <r>
      <rPr>
        <sz val="9"/>
        <color indexed="8"/>
        <rFont val="仿宋_GB2312"/>
        <family val="3"/>
      </rPr>
      <t>(元/人·年)</t>
    </r>
  </si>
  <si>
    <t>保障月数</t>
  </si>
  <si>
    <t>全部招齐需要支出</t>
  </si>
  <si>
    <t>备注</t>
  </si>
  <si>
    <t>省检察院</t>
  </si>
  <si>
    <t>贵阳市院</t>
  </si>
  <si>
    <t>三类区</t>
  </si>
  <si>
    <t>二类区</t>
  </si>
  <si>
    <t>筑城院</t>
  </si>
  <si>
    <t>遵义市院</t>
  </si>
  <si>
    <t>六盘水市院</t>
  </si>
  <si>
    <t>安顺市院</t>
  </si>
  <si>
    <t>毕节市院</t>
  </si>
  <si>
    <t>铜仁市院</t>
  </si>
  <si>
    <t>黔东南苗族侗族自治州院</t>
  </si>
  <si>
    <t>黔南州布依族苗族自治州院</t>
  </si>
  <si>
    <t>黔西南布依族苗族自治州院</t>
  </si>
  <si>
    <t>地名</t>
  </si>
  <si>
    <t>分类</t>
  </si>
  <si>
    <t>云岩区</t>
  </si>
  <si>
    <t>贵阳市中院</t>
  </si>
  <si>
    <t>南明区</t>
  </si>
  <si>
    <t>乌当区</t>
  </si>
  <si>
    <t>道真县</t>
  </si>
  <si>
    <t>白云区</t>
  </si>
  <si>
    <t>播州区</t>
  </si>
  <si>
    <t>花溪区</t>
  </si>
  <si>
    <t>观山湖区</t>
  </si>
  <si>
    <t>务川县</t>
  </si>
  <si>
    <t>红花岗区</t>
  </si>
  <si>
    <t>六枝特区</t>
  </si>
  <si>
    <t>关岭县</t>
  </si>
  <si>
    <t>汇川区</t>
  </si>
  <si>
    <t>镇宁县</t>
  </si>
  <si>
    <t>平坝县</t>
  </si>
  <si>
    <t>紫云县</t>
  </si>
  <si>
    <t>钟山区</t>
  </si>
  <si>
    <t>威宁县</t>
  </si>
  <si>
    <t>遵义市中院</t>
  </si>
  <si>
    <t>西秀区</t>
  </si>
  <si>
    <t>印江县</t>
  </si>
  <si>
    <t>七星关区</t>
  </si>
  <si>
    <t>玉屏县</t>
  </si>
  <si>
    <t>碧江区</t>
  </si>
  <si>
    <t>万山区</t>
  </si>
  <si>
    <t>沿河县</t>
  </si>
  <si>
    <t>松桃县</t>
  </si>
  <si>
    <t>六盘水市中院</t>
  </si>
  <si>
    <t>安顺市中院</t>
  </si>
  <si>
    <t>三都县</t>
  </si>
  <si>
    <t>毕节市中院</t>
  </si>
  <si>
    <t>铜仁市中院</t>
  </si>
  <si>
    <t>黔东南苗族侗族自治州中院</t>
  </si>
  <si>
    <t>黔南州布依族苗族自治州中院</t>
  </si>
  <si>
    <t>黔西南布依族苗族自治州中院</t>
  </si>
  <si>
    <t>全省法院、检察院聘用制书记员人数核定及财政保障经费测算</t>
  </si>
  <si>
    <t>员额法官、检察官人数</t>
  </si>
  <si>
    <r>
      <t xml:space="preserve">月工资
</t>
    </r>
    <r>
      <rPr>
        <sz val="11"/>
        <color indexed="8"/>
        <rFont val="仿宋_GB2312"/>
        <family val="3"/>
      </rPr>
      <t>(元/人·月)</t>
    </r>
  </si>
  <si>
    <r>
      <t>五险一金月支出</t>
    </r>
    <r>
      <rPr>
        <sz val="11"/>
        <color indexed="8"/>
        <rFont val="仿宋_GB2312"/>
        <family val="3"/>
      </rPr>
      <t>(元/月)</t>
    </r>
  </si>
  <si>
    <r>
      <t>月支出合计</t>
    </r>
    <r>
      <rPr>
        <sz val="11"/>
        <color indexed="8"/>
        <rFont val="仿宋_GB2312"/>
        <family val="3"/>
      </rPr>
      <t>(元/人·月)</t>
    </r>
  </si>
  <si>
    <r>
      <t>优秀奖金</t>
    </r>
    <r>
      <rPr>
        <sz val="11"/>
        <color indexed="8"/>
        <rFont val="仿宋_GB2312"/>
        <family val="3"/>
      </rPr>
      <t>(元/人·年)</t>
    </r>
  </si>
  <si>
    <t>聘用书记员保障经费</t>
  </si>
  <si>
    <t>法院</t>
  </si>
  <si>
    <t>贵阳市中院、检察院</t>
  </si>
  <si>
    <t>遵义市中院、检察院</t>
  </si>
  <si>
    <t>六盘水市中院、检察院</t>
  </si>
  <si>
    <t>安顺市中院、检察院</t>
  </si>
  <si>
    <t>毕节市中院、检察院</t>
  </si>
  <si>
    <t>铜仁市中院、检察院</t>
  </si>
  <si>
    <t>黔东南苗族侗族自治州中院、检察院</t>
  </si>
  <si>
    <t>黔南州布依族苗族自治州中院、检察院</t>
  </si>
  <si>
    <t>黔西南布依族苗族自治州中院、检察院</t>
  </si>
  <si>
    <t>说明：三类地区聘用制书记员月平均工资（含年终奖金）按一类区4405.5元，二类区4270.5元，三类区4135.5元进行测算，“五险一金”单位缴费部分按985元/人进行测算，优秀奖金按20%的聘用制书记员增发0.5倍等级工资、绩效工资和工龄进行测算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</si>
</sst>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1">
    <font>
      <sz val="11"/>
      <color theme="1"/>
      <name val="Calibri"/>
      <family val="0"/>
    </font>
    <font>
      <sz val="11"/>
      <name val="宋体"/>
      <family val="0"/>
    </font>
    <font>
      <sz val="18"/>
      <color indexed="8"/>
      <name val="方正小标宋简体"/>
      <family val="4"/>
    </font>
    <font>
      <sz val="11"/>
      <color indexed="8"/>
      <name val="黑体"/>
      <family val="3"/>
    </font>
    <font>
      <sz val="11"/>
      <color indexed="8"/>
      <name val="仿宋_GB2312"/>
      <family val="3"/>
    </font>
    <font>
      <sz val="12"/>
      <color indexed="8"/>
      <name val="仿宋_GB2312"/>
      <family val="3"/>
    </font>
    <font>
      <sz val="12"/>
      <color indexed="8"/>
      <name val="黑体"/>
      <family val="3"/>
    </font>
    <font>
      <sz val="12"/>
      <name val="仿宋_GB2312"/>
      <family val="3"/>
    </font>
    <font>
      <sz val="11"/>
      <name val="仿宋_GB2312"/>
      <family val="3"/>
    </font>
    <font>
      <sz val="11"/>
      <color indexed="8"/>
      <name val="方正小标宋简体"/>
      <family val="4"/>
    </font>
    <font>
      <b/>
      <sz val="11"/>
      <color indexed="8"/>
      <name val="宋体"/>
      <family val="0"/>
    </font>
    <font>
      <b/>
      <sz val="11"/>
      <color indexed="8"/>
      <name val="黑体"/>
      <family val="3"/>
    </font>
    <font>
      <sz val="11"/>
      <color indexed="10"/>
      <name val="宋体"/>
      <family val="0"/>
    </font>
    <font>
      <sz val="10"/>
      <color indexed="8"/>
      <name val="黑体"/>
      <family val="3"/>
    </font>
    <font>
      <sz val="9"/>
      <color indexed="8"/>
      <name val="黑体"/>
      <family val="3"/>
    </font>
    <font>
      <sz val="12"/>
      <color indexed="10"/>
      <name val="仿宋_GB2312"/>
      <family val="3"/>
    </font>
    <font>
      <sz val="11"/>
      <color indexed="10"/>
      <name val="仿宋_GB2312"/>
      <family val="3"/>
    </font>
    <font>
      <sz val="10"/>
      <color indexed="10"/>
      <name val="黑体"/>
      <family val="3"/>
    </font>
    <font>
      <sz val="8"/>
      <color indexed="8"/>
      <name val="宋体"/>
      <family val="0"/>
    </font>
    <font>
      <sz val="14"/>
      <color indexed="8"/>
      <name val="方正小标宋简体"/>
      <family val="4"/>
    </font>
    <font>
      <sz val="11"/>
      <name val="黑体"/>
      <family val="3"/>
    </font>
    <font>
      <sz val="9"/>
      <name val="仿宋_GB2312"/>
      <family val="3"/>
    </font>
    <font>
      <sz val="10"/>
      <color indexed="8"/>
      <name val="仿宋_GB2312"/>
      <family val="3"/>
    </font>
    <font>
      <sz val="10"/>
      <name val="仿宋_GB2312"/>
      <family val="3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9"/>
      <color indexed="8"/>
      <name val="仿宋_GB2312"/>
      <family val="3"/>
    </font>
    <font>
      <b/>
      <sz val="9"/>
      <name val="宋体"/>
      <family val="0"/>
    </font>
    <font>
      <b/>
      <sz val="9"/>
      <name val="Tahoma"/>
      <family val="2"/>
    </font>
    <font>
      <sz val="9"/>
      <name val="Tahoma"/>
      <family val="2"/>
    </font>
    <font>
      <sz val="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方正小标宋简体"/>
      <family val="4"/>
    </font>
    <font>
      <sz val="11"/>
      <color theme="1"/>
      <name val="黑体"/>
      <family val="3"/>
    </font>
    <font>
      <sz val="11"/>
      <color theme="1"/>
      <name val="仿宋_GB2312"/>
      <family val="3"/>
    </font>
    <font>
      <sz val="12"/>
      <color theme="1"/>
      <name val="仿宋_GB2312"/>
      <family val="3"/>
    </font>
    <font>
      <sz val="12"/>
      <color theme="1"/>
      <name val="黑体"/>
      <family val="3"/>
    </font>
    <font>
      <sz val="12"/>
      <color rgb="FF000000"/>
      <name val="仿宋_GB2312"/>
      <family val="3"/>
    </font>
    <font>
      <sz val="11"/>
      <color theme="1"/>
      <name val="方正小标宋简体"/>
      <family val="4"/>
    </font>
    <font>
      <b/>
      <sz val="11"/>
      <color theme="1"/>
      <name val="黑体"/>
      <family val="3"/>
    </font>
    <font>
      <sz val="10"/>
      <color theme="1"/>
      <name val="黑体"/>
      <family val="3"/>
    </font>
    <font>
      <sz val="9"/>
      <color theme="1"/>
      <name val="黑体"/>
      <family val="3"/>
    </font>
    <font>
      <sz val="12"/>
      <color rgb="FFFF0000"/>
      <name val="仿宋_GB2312"/>
      <family val="3"/>
    </font>
    <font>
      <sz val="11"/>
      <color rgb="FFFF0000"/>
      <name val="仿宋_GB2312"/>
      <family val="3"/>
    </font>
    <font>
      <sz val="10"/>
      <color rgb="FFFF0000"/>
      <name val="黑体"/>
      <family val="3"/>
    </font>
    <font>
      <sz val="8"/>
      <color theme="1"/>
      <name val="Calibri"/>
      <family val="0"/>
    </font>
    <font>
      <sz val="14"/>
      <color theme="1"/>
      <name val="方正小标宋简体"/>
      <family val="4"/>
    </font>
    <font>
      <sz val="10"/>
      <color theme="1"/>
      <name val="仿宋_GB2312"/>
      <family val="3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4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47" fillId="5" borderId="0" applyNumberFormat="0" applyBorder="0" applyAlignment="0" applyProtection="0"/>
    <xf numFmtId="43" fontId="0" fillId="0" borderId="0" applyFont="0" applyFill="0" applyBorder="0" applyAlignment="0" applyProtection="0"/>
    <xf numFmtId="0" fontId="48" fillId="6" borderId="0" applyNumberFormat="0" applyBorder="0" applyAlignment="0" applyProtection="0"/>
    <xf numFmtId="0" fontId="4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8" fillId="8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48" fillId="9" borderId="0" applyNumberFormat="0" applyBorder="0" applyAlignment="0" applyProtection="0"/>
    <xf numFmtId="0" fontId="51" fillId="0" borderId="5" applyNumberFormat="0" applyFill="0" applyAlignment="0" applyProtection="0"/>
    <xf numFmtId="0" fontId="48" fillId="10" borderId="0" applyNumberFormat="0" applyBorder="0" applyAlignment="0" applyProtection="0"/>
    <xf numFmtId="0" fontId="57" fillId="11" borderId="6" applyNumberFormat="0" applyAlignment="0" applyProtection="0"/>
    <xf numFmtId="0" fontId="58" fillId="11" borderId="1" applyNumberFormat="0" applyAlignment="0" applyProtection="0"/>
    <xf numFmtId="0" fontId="59" fillId="12" borderId="7" applyNumberFormat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60" fillId="0" borderId="8" applyNumberFormat="0" applyFill="0" applyAlignment="0" applyProtection="0"/>
    <xf numFmtId="0" fontId="61" fillId="0" borderId="9" applyNumberFormat="0" applyFill="0" applyAlignment="0" applyProtection="0"/>
    <xf numFmtId="0" fontId="62" fillId="15" borderId="0" applyNumberFormat="0" applyBorder="0" applyAlignment="0" applyProtection="0"/>
    <xf numFmtId="0" fontId="63" fillId="16" borderId="0" applyNumberFormat="0" applyBorder="0" applyAlignment="0" applyProtection="0"/>
    <xf numFmtId="0" fontId="0" fillId="17" borderId="0" applyNumberFormat="0" applyBorder="0" applyAlignment="0" applyProtection="0"/>
    <xf numFmtId="0" fontId="4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48" fillId="27" borderId="0" applyNumberFormat="0" applyBorder="0" applyAlignment="0" applyProtection="0"/>
    <xf numFmtId="0" fontId="0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0" fillId="31" borderId="0" applyNumberFormat="0" applyBorder="0" applyAlignment="0" applyProtection="0"/>
    <xf numFmtId="0" fontId="48" fillId="32" borderId="0" applyNumberFormat="0" applyBorder="0" applyAlignment="0" applyProtection="0"/>
  </cellStyleXfs>
  <cellXfs count="154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shrinkToFit="1"/>
    </xf>
    <xf numFmtId="0" fontId="64" fillId="0" borderId="0" xfId="0" applyFont="1" applyBorder="1" applyAlignment="1">
      <alignment horizontal="center" vertical="center"/>
    </xf>
    <xf numFmtId="0" fontId="65" fillId="0" borderId="10" xfId="0" applyFont="1" applyBorder="1" applyAlignment="1">
      <alignment horizontal="center" vertical="center" wrapText="1"/>
    </xf>
    <xf numFmtId="0" fontId="65" fillId="0" borderId="10" xfId="0" applyFont="1" applyBorder="1" applyAlignment="1">
      <alignment horizontal="center" vertical="center" shrinkToFit="1"/>
    </xf>
    <xf numFmtId="0" fontId="66" fillId="0" borderId="11" xfId="0" applyFont="1" applyBorder="1" applyAlignment="1">
      <alignment horizontal="center" vertical="center"/>
    </xf>
    <xf numFmtId="0" fontId="66" fillId="0" borderId="11" xfId="0" applyFont="1" applyBorder="1" applyAlignment="1">
      <alignment horizontal="center" vertical="center" shrinkToFit="1"/>
    </xf>
    <xf numFmtId="0" fontId="66" fillId="0" borderId="12" xfId="0" applyFont="1" applyBorder="1" applyAlignment="1">
      <alignment horizontal="center" vertical="center" shrinkToFit="1"/>
    </xf>
    <xf numFmtId="0" fontId="66" fillId="0" borderId="10" xfId="0" applyFont="1" applyBorder="1" applyAlignment="1">
      <alignment horizontal="center" vertical="center" wrapText="1"/>
    </xf>
    <xf numFmtId="0" fontId="66" fillId="0" borderId="10" xfId="0" applyFont="1" applyBorder="1" applyAlignment="1">
      <alignment horizontal="center" vertical="center"/>
    </xf>
    <xf numFmtId="0" fontId="66" fillId="0" borderId="10" xfId="0" applyFont="1" applyBorder="1" applyAlignment="1">
      <alignment horizontal="center" vertical="center" shrinkToFit="1"/>
    </xf>
    <xf numFmtId="0" fontId="66" fillId="2" borderId="10" xfId="0" applyFont="1" applyFill="1" applyBorder="1" applyAlignment="1">
      <alignment horizontal="left" vertical="center" shrinkToFit="1"/>
    </xf>
    <xf numFmtId="0" fontId="66" fillId="0" borderId="10" xfId="0" applyFont="1" applyFill="1" applyBorder="1" applyAlignment="1">
      <alignment horizontal="center" vertical="center" shrinkToFit="1"/>
    </xf>
    <xf numFmtId="0" fontId="66" fillId="33" borderId="10" xfId="0" applyFont="1" applyFill="1" applyBorder="1" applyAlignment="1">
      <alignment horizontal="center" vertical="center"/>
    </xf>
    <xf numFmtId="0" fontId="66" fillId="33" borderId="10" xfId="0" applyFont="1" applyFill="1" applyBorder="1" applyAlignment="1">
      <alignment horizontal="center" vertical="center" shrinkToFit="1"/>
    </xf>
    <xf numFmtId="0" fontId="66" fillId="0" borderId="10" xfId="0" applyFont="1" applyBorder="1" applyAlignment="1">
      <alignment horizontal="left" vertical="center" shrinkToFit="1"/>
    </xf>
    <xf numFmtId="0" fontId="66" fillId="33" borderId="10" xfId="0" applyFont="1" applyFill="1" applyBorder="1" applyAlignment="1">
      <alignment horizontal="left" vertical="center"/>
    </xf>
    <xf numFmtId="0" fontId="66" fillId="0" borderId="10" xfId="0" applyFont="1" applyFill="1" applyBorder="1" applyAlignment="1">
      <alignment horizontal="left" vertical="center"/>
    </xf>
    <xf numFmtId="0" fontId="66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66" fillId="0" borderId="10" xfId="0" applyNumberFormat="1" applyFont="1" applyBorder="1" applyAlignment="1">
      <alignment horizontal="center" vertical="center"/>
    </xf>
    <xf numFmtId="0" fontId="66" fillId="33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66" fillId="33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13" xfId="0" applyBorder="1" applyAlignment="1">
      <alignment horizontal="left" vertical="center" wrapText="1"/>
    </xf>
    <xf numFmtId="0" fontId="67" fillId="2" borderId="10" xfId="0" applyFont="1" applyFill="1" applyBorder="1" applyAlignment="1">
      <alignment horizontal="left" vertical="center" shrinkToFit="1"/>
    </xf>
    <xf numFmtId="0" fontId="67" fillId="0" borderId="0" xfId="0" applyFont="1" applyAlignment="1">
      <alignment vertical="center"/>
    </xf>
    <xf numFmtId="0" fontId="67" fillId="33" borderId="0" xfId="0" applyFont="1" applyFill="1" applyAlignment="1">
      <alignment vertical="center"/>
    </xf>
    <xf numFmtId="0" fontId="67" fillId="33" borderId="10" xfId="0" applyFont="1" applyFill="1" applyBorder="1" applyAlignment="1">
      <alignment horizontal="left" vertical="center" shrinkToFit="1"/>
    </xf>
    <xf numFmtId="0" fontId="67" fillId="0" borderId="10" xfId="0" applyFont="1" applyBorder="1" applyAlignment="1">
      <alignment horizontal="left" vertical="center" shrinkToFit="1"/>
    </xf>
    <xf numFmtId="0" fontId="64" fillId="0" borderId="14" xfId="0" applyFont="1" applyBorder="1" applyAlignment="1">
      <alignment horizontal="center" vertical="center"/>
    </xf>
    <xf numFmtId="0" fontId="68" fillId="0" borderId="10" xfId="0" applyFont="1" applyBorder="1" applyAlignment="1">
      <alignment horizontal="center" vertical="center" wrapText="1"/>
    </xf>
    <xf numFmtId="0" fontId="68" fillId="0" borderId="10" xfId="0" applyFont="1" applyBorder="1" applyAlignment="1">
      <alignment horizontal="center" vertical="center" shrinkToFit="1"/>
    </xf>
    <xf numFmtId="0" fontId="66" fillId="0" borderId="11" xfId="0" applyFont="1" applyBorder="1" applyAlignment="1">
      <alignment horizontal="centerContinuous" vertical="center"/>
    </xf>
    <xf numFmtId="0" fontId="66" fillId="0" borderId="12" xfId="0" applyFont="1" applyBorder="1" applyAlignment="1">
      <alignment horizontal="centerContinuous" vertical="center" shrinkToFit="1"/>
    </xf>
    <xf numFmtId="0" fontId="67" fillId="0" borderId="10" xfId="0" applyFont="1" applyBorder="1" applyAlignment="1">
      <alignment horizontal="center" vertical="center" wrapText="1"/>
    </xf>
    <xf numFmtId="0" fontId="67" fillId="2" borderId="10" xfId="0" applyFont="1" applyFill="1" applyBorder="1" applyAlignment="1">
      <alignment horizontal="center" vertical="center" shrinkToFit="1"/>
    </xf>
    <xf numFmtId="0" fontId="67" fillId="0" borderId="10" xfId="0" applyFont="1" applyBorder="1" applyAlignment="1">
      <alignment horizontal="center" vertical="center"/>
    </xf>
    <xf numFmtId="0" fontId="67" fillId="0" borderId="10" xfId="0" applyFont="1" applyBorder="1" applyAlignment="1">
      <alignment horizontal="left" vertical="center"/>
    </xf>
    <xf numFmtId="0" fontId="67" fillId="34" borderId="10" xfId="0" applyFont="1" applyFill="1" applyBorder="1" applyAlignment="1">
      <alignment horizontal="left" vertical="center" shrinkToFit="1"/>
    </xf>
    <xf numFmtId="0" fontId="67" fillId="2" borderId="10" xfId="0" applyFont="1" applyFill="1" applyBorder="1" applyAlignment="1">
      <alignment horizontal="left" vertical="center"/>
    </xf>
    <xf numFmtId="0" fontId="67" fillId="35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69" fillId="36" borderId="10" xfId="0" applyFont="1" applyFill="1" applyBorder="1" applyAlignment="1">
      <alignment horizontal="center" vertical="center"/>
    </xf>
    <xf numFmtId="0" fontId="67" fillId="34" borderId="10" xfId="0" applyFont="1" applyFill="1" applyBorder="1" applyAlignment="1">
      <alignment horizontal="center" vertical="center"/>
    </xf>
    <xf numFmtId="0" fontId="67" fillId="34" borderId="10" xfId="0" applyFont="1" applyFill="1" applyBorder="1" applyAlignment="1">
      <alignment horizontal="center" vertical="center" wrapText="1"/>
    </xf>
    <xf numFmtId="0" fontId="66" fillId="35" borderId="10" xfId="0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67" fillId="0" borderId="10" xfId="0" applyFont="1" applyFill="1" applyBorder="1" applyAlignment="1">
      <alignment horizontal="left" vertical="center" shrinkToFit="1"/>
    </xf>
    <xf numFmtId="0" fontId="7" fillId="34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67" fillId="34" borderId="10" xfId="0" applyFont="1" applyFill="1" applyBorder="1" applyAlignment="1">
      <alignment horizontal="center" vertical="center" shrinkToFit="1"/>
    </xf>
    <xf numFmtId="0" fontId="66" fillId="37" borderId="10" xfId="0" applyFont="1" applyFill="1" applyBorder="1" applyAlignment="1">
      <alignment horizontal="center" vertical="center"/>
    </xf>
    <xf numFmtId="0" fontId="66" fillId="34" borderId="10" xfId="0" applyFont="1" applyFill="1" applyBorder="1" applyAlignment="1">
      <alignment horizontal="center" vertical="center"/>
    </xf>
    <xf numFmtId="0" fontId="66" fillId="34" borderId="10" xfId="0" applyFont="1" applyFill="1" applyBorder="1" applyAlignment="1">
      <alignment horizontal="left" vertical="center" shrinkToFit="1"/>
    </xf>
    <xf numFmtId="0" fontId="66" fillId="2" borderId="10" xfId="0" applyFont="1" applyFill="1" applyBorder="1" applyAlignment="1">
      <alignment horizontal="left" vertical="center"/>
    </xf>
    <xf numFmtId="0" fontId="66" fillId="2" borderId="10" xfId="0" applyFont="1" applyFill="1" applyBorder="1" applyAlignment="1">
      <alignment horizontal="center" vertical="center"/>
    </xf>
    <xf numFmtId="0" fontId="66" fillId="0" borderId="10" xfId="0" applyFont="1" applyFill="1" applyBorder="1" applyAlignment="1">
      <alignment horizontal="left" vertical="center" shrinkToFit="1"/>
    </xf>
    <xf numFmtId="0" fontId="67" fillId="0" borderId="10" xfId="0" applyFont="1" applyFill="1" applyBorder="1" applyAlignment="1">
      <alignment horizontal="left" vertical="center"/>
    </xf>
    <xf numFmtId="0" fontId="67" fillId="0" borderId="10" xfId="0" applyFont="1" applyFill="1" applyBorder="1" applyAlignment="1">
      <alignment horizontal="center" vertical="center"/>
    </xf>
    <xf numFmtId="0" fontId="66" fillId="0" borderId="10" xfId="0" applyNumberFormat="1" applyFont="1" applyFill="1" applyBorder="1" applyAlignment="1">
      <alignment horizontal="center" vertical="center"/>
    </xf>
    <xf numFmtId="0" fontId="7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6" fillId="0" borderId="0" xfId="0" applyFont="1" applyAlignment="1">
      <alignment vertical="center"/>
    </xf>
    <xf numFmtId="0" fontId="61" fillId="0" borderId="0" xfId="0" applyFont="1" applyAlignment="1">
      <alignment vertical="center"/>
    </xf>
    <xf numFmtId="0" fontId="65" fillId="0" borderId="0" xfId="0" applyFont="1" applyAlignment="1">
      <alignment vertical="center"/>
    </xf>
    <xf numFmtId="0" fontId="64" fillId="0" borderId="0" xfId="0" applyFont="1" applyAlignment="1">
      <alignment vertical="center"/>
    </xf>
    <xf numFmtId="0" fontId="70" fillId="0" borderId="0" xfId="0" applyFont="1" applyAlignment="1">
      <alignment vertical="center"/>
    </xf>
    <xf numFmtId="0" fontId="71" fillId="0" borderId="10" xfId="0" applyFont="1" applyBorder="1" applyAlignment="1">
      <alignment horizontal="center" vertical="center" wrapText="1"/>
    </xf>
    <xf numFmtId="0" fontId="71" fillId="0" borderId="10" xfId="0" applyFont="1" applyBorder="1" applyAlignment="1">
      <alignment horizontal="center" vertical="center" wrapText="1"/>
    </xf>
    <xf numFmtId="0" fontId="66" fillId="0" borderId="10" xfId="0" applyFont="1" applyBorder="1" applyAlignment="1">
      <alignment horizontal="center" vertical="center"/>
    </xf>
    <xf numFmtId="0" fontId="66" fillId="0" borderId="15" xfId="0" applyFont="1" applyBorder="1" applyAlignment="1">
      <alignment horizontal="center" vertical="center" wrapText="1"/>
    </xf>
    <xf numFmtId="0" fontId="66" fillId="0" borderId="16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66" fillId="0" borderId="17" xfId="0" applyFont="1" applyBorder="1" applyAlignment="1">
      <alignment horizontal="center" vertical="center"/>
    </xf>
    <xf numFmtId="0" fontId="66" fillId="0" borderId="10" xfId="0" applyFont="1" applyBorder="1" applyAlignment="1">
      <alignment horizontal="center" vertical="center" wrapText="1"/>
    </xf>
    <xf numFmtId="0" fontId="66" fillId="0" borderId="18" xfId="0" applyFont="1" applyBorder="1" applyAlignment="1">
      <alignment horizontal="center" vertical="center"/>
    </xf>
    <xf numFmtId="0" fontId="66" fillId="0" borderId="19" xfId="0" applyFont="1" applyBorder="1" applyAlignment="1">
      <alignment horizontal="center" vertical="center"/>
    </xf>
    <xf numFmtId="0" fontId="66" fillId="0" borderId="10" xfId="0" applyFont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0" fontId="66" fillId="0" borderId="18" xfId="0" applyFont="1" applyBorder="1" applyAlignment="1">
      <alignment horizontal="center" vertical="center"/>
    </xf>
    <xf numFmtId="0" fontId="66" fillId="0" borderId="19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61" fillId="0" borderId="15" xfId="0" applyFont="1" applyBorder="1" applyAlignment="1">
      <alignment horizontal="center" vertical="center"/>
    </xf>
    <xf numFmtId="0" fontId="61" fillId="0" borderId="20" xfId="0" applyFont="1" applyBorder="1" applyAlignment="1">
      <alignment horizontal="center" vertical="center"/>
    </xf>
    <xf numFmtId="0" fontId="61" fillId="0" borderId="16" xfId="0" applyFont="1" applyBorder="1" applyAlignment="1">
      <alignment horizontal="center" vertical="center"/>
    </xf>
    <xf numFmtId="0" fontId="61" fillId="0" borderId="10" xfId="0" applyFont="1" applyBorder="1" applyAlignment="1">
      <alignment horizontal="center" vertical="center"/>
    </xf>
    <xf numFmtId="0" fontId="66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shrinkToFit="1"/>
    </xf>
    <xf numFmtId="0" fontId="52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 shrinkToFit="1"/>
    </xf>
    <xf numFmtId="0" fontId="72" fillId="0" borderId="10" xfId="0" applyFont="1" applyBorder="1" applyAlignment="1">
      <alignment horizontal="center" vertical="center" wrapText="1"/>
    </xf>
    <xf numFmtId="0" fontId="73" fillId="0" borderId="10" xfId="0" applyFont="1" applyBorder="1" applyAlignment="1">
      <alignment horizontal="center" vertical="center" wrapText="1"/>
    </xf>
    <xf numFmtId="0" fontId="72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66" fillId="33" borderId="10" xfId="0" applyFont="1" applyFill="1" applyBorder="1" applyAlignment="1">
      <alignment horizontal="centerContinuous" vertical="center"/>
    </xf>
    <xf numFmtId="0" fontId="66" fillId="33" borderId="10" xfId="0" applyFont="1" applyFill="1" applyBorder="1" applyAlignment="1">
      <alignment horizontal="centerContinuous" vertical="center" shrinkToFit="1"/>
    </xf>
    <xf numFmtId="0" fontId="67" fillId="33" borderId="10" xfId="0" applyFont="1" applyFill="1" applyBorder="1" applyAlignment="1">
      <alignment horizontal="center" vertical="center" wrapText="1"/>
    </xf>
    <xf numFmtId="0" fontId="74" fillId="33" borderId="10" xfId="0" applyFont="1" applyFill="1" applyBorder="1" applyAlignment="1">
      <alignment horizontal="center" vertical="center" wrapText="1"/>
    </xf>
    <xf numFmtId="0" fontId="67" fillId="0" borderId="10" xfId="0" applyFont="1" applyFill="1" applyBorder="1" applyAlignment="1">
      <alignment horizontal="center" vertical="center" shrinkToFit="1"/>
    </xf>
    <xf numFmtId="0" fontId="67" fillId="33" borderId="10" xfId="0" applyFont="1" applyFill="1" applyBorder="1" applyAlignment="1">
      <alignment horizontal="center" vertical="center"/>
    </xf>
    <xf numFmtId="0" fontId="67" fillId="38" borderId="10" xfId="0" applyFont="1" applyFill="1" applyBorder="1" applyAlignment="1">
      <alignment horizontal="left" vertical="center" shrinkToFit="1"/>
    </xf>
    <xf numFmtId="0" fontId="75" fillId="0" borderId="10" xfId="0" applyFont="1" applyBorder="1" applyAlignment="1">
      <alignment horizontal="center" vertical="center"/>
    </xf>
    <xf numFmtId="0" fontId="66" fillId="33" borderId="10" xfId="0" applyFont="1" applyFill="1" applyBorder="1" applyAlignment="1">
      <alignment horizontal="center" vertical="center"/>
    </xf>
    <xf numFmtId="0" fontId="66" fillId="0" borderId="10" xfId="0" applyFont="1" applyBorder="1" applyAlignment="1">
      <alignment horizontal="center" vertical="center"/>
    </xf>
    <xf numFmtId="0" fontId="76" fillId="0" borderId="10" xfId="0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0" fontId="75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74" fillId="33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66" fillId="0" borderId="10" xfId="0" applyFont="1" applyFill="1" applyBorder="1" applyAlignment="1">
      <alignment horizontal="center"/>
    </xf>
    <xf numFmtId="0" fontId="75" fillId="33" borderId="10" xfId="0" applyFont="1" applyFill="1" applyBorder="1" applyAlignment="1">
      <alignment horizontal="center" vertical="center"/>
    </xf>
    <xf numFmtId="0" fontId="77" fillId="0" borderId="0" xfId="0" applyFont="1" applyAlignment="1">
      <alignment horizontal="left" vertical="center"/>
    </xf>
    <xf numFmtId="0" fontId="8" fillId="0" borderId="10" xfId="0" applyFont="1" applyFill="1" applyBorder="1" applyAlignment="1">
      <alignment horizontal="center" vertical="center"/>
    </xf>
    <xf numFmtId="0" fontId="66" fillId="38" borderId="10" xfId="0" applyFont="1" applyFill="1" applyBorder="1" applyAlignment="1">
      <alignment horizontal="left" vertical="center" shrinkToFit="1"/>
    </xf>
    <xf numFmtId="0" fontId="66" fillId="33" borderId="10" xfId="0" applyFont="1" applyFill="1" applyBorder="1" applyAlignment="1">
      <alignment horizontal="left" vertical="center" shrinkToFit="1"/>
    </xf>
    <xf numFmtId="0" fontId="66" fillId="0" borderId="0" xfId="0" applyFont="1" applyBorder="1" applyAlignment="1">
      <alignment horizontal="center" vertical="center"/>
    </xf>
    <xf numFmtId="0" fontId="66" fillId="0" borderId="0" xfId="0" applyFont="1" applyBorder="1" applyAlignment="1">
      <alignment horizontal="left" vertical="center" shrinkToFit="1"/>
    </xf>
    <xf numFmtId="0" fontId="66" fillId="0" borderId="0" xfId="0" applyFont="1" applyAlignment="1">
      <alignment vertical="center"/>
    </xf>
    <xf numFmtId="0" fontId="66" fillId="0" borderId="0" xfId="0" applyFont="1" applyAlignment="1">
      <alignment horizontal="center" vertical="center" shrinkToFit="1"/>
    </xf>
    <xf numFmtId="0" fontId="66" fillId="0" borderId="0" xfId="0" applyFont="1" applyAlignment="1">
      <alignment horizontal="left" vertical="center"/>
    </xf>
    <xf numFmtId="0" fontId="66" fillId="0" borderId="10" xfId="0" applyFont="1" applyBorder="1" applyAlignment="1">
      <alignment horizontal="center" vertical="center"/>
    </xf>
    <xf numFmtId="0" fontId="52" fillId="33" borderId="10" xfId="0" applyFont="1" applyFill="1" applyBorder="1" applyAlignment="1">
      <alignment horizontal="center" vertical="center"/>
    </xf>
    <xf numFmtId="0" fontId="75" fillId="0" borderId="0" xfId="0" applyFont="1" applyAlignment="1">
      <alignment horizontal="center" vertical="center"/>
    </xf>
    <xf numFmtId="14" fontId="0" fillId="0" borderId="0" xfId="0" applyNumberFormat="1" applyAlignment="1">
      <alignment vertical="center"/>
    </xf>
    <xf numFmtId="0" fontId="78" fillId="0" borderId="0" xfId="0" applyFont="1" applyAlignment="1">
      <alignment horizontal="centerContinuous" vertical="center"/>
    </xf>
    <xf numFmtId="14" fontId="78" fillId="0" borderId="0" xfId="0" applyNumberFormat="1" applyFont="1" applyAlignment="1">
      <alignment horizontal="centerContinuous" vertical="center"/>
    </xf>
    <xf numFmtId="0" fontId="20" fillId="0" borderId="1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 wrapText="1"/>
    </xf>
    <xf numFmtId="14" fontId="20" fillId="0" borderId="10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 wrapText="1"/>
    </xf>
    <xf numFmtId="14" fontId="21" fillId="0" borderId="10" xfId="0" applyNumberFormat="1" applyFont="1" applyFill="1" applyBorder="1" applyAlignment="1">
      <alignment horizontal="center" vertical="center"/>
    </xf>
    <xf numFmtId="0" fontId="7" fillId="17" borderId="12" xfId="0" applyFont="1" applyFill="1" applyBorder="1" applyAlignment="1">
      <alignment horizontal="center" vertical="center" wrapText="1"/>
    </xf>
    <xf numFmtId="0" fontId="79" fillId="17" borderId="10" xfId="0" applyFont="1" applyFill="1" applyBorder="1" applyAlignment="1">
      <alignment horizontal="center" vertical="center" shrinkToFit="1"/>
    </xf>
    <xf numFmtId="0" fontId="21" fillId="0" borderId="10" xfId="0" applyFont="1" applyFill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8" fillId="17" borderId="10" xfId="0" applyFont="1" applyFill="1" applyBorder="1" applyAlignment="1">
      <alignment horizontal="center" vertical="center" wrapText="1"/>
    </xf>
    <xf numFmtId="0" fontId="66" fillId="17" borderId="10" xfId="0" applyFont="1" applyFill="1" applyBorder="1" applyAlignment="1">
      <alignment horizontal="center" vertical="center" wrapText="1"/>
    </xf>
    <xf numFmtId="0" fontId="66" fillId="0" borderId="10" xfId="0" applyFont="1" applyFill="1" applyBorder="1" applyAlignment="1">
      <alignment horizontal="center" vertical="center" wrapText="1"/>
    </xf>
    <xf numFmtId="0" fontId="8" fillId="17" borderId="10" xfId="2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/>
    </xf>
    <xf numFmtId="0" fontId="67" fillId="0" borderId="0" xfId="0" applyFont="1" applyAlignment="1">
      <alignment horizontal="justify" vertical="center"/>
    </xf>
    <xf numFmtId="0" fontId="8" fillId="0" borderId="10" xfId="0" applyFont="1" applyFill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1"/>
  <sheetViews>
    <sheetView workbookViewId="0" topLeftCell="A13">
      <selection activeCell="G25" sqref="G25"/>
    </sheetView>
  </sheetViews>
  <sheetFormatPr defaultColWidth="9.00390625" defaultRowHeight="15"/>
  <cols>
    <col min="1" max="1" width="31.140625" style="4" customWidth="1"/>
    <col min="2" max="2" width="11.57421875" style="0" customWidth="1"/>
    <col min="3" max="3" width="31.140625" style="4" customWidth="1"/>
    <col min="4" max="4" width="11.57421875" style="0" customWidth="1"/>
    <col min="6" max="6" width="8.421875" style="0" customWidth="1"/>
    <col min="7" max="7" width="29.421875" style="0" customWidth="1"/>
    <col min="8" max="8" width="11.00390625" style="2" bestFit="1" customWidth="1"/>
    <col min="9" max="9" width="24.421875" style="0" bestFit="1" customWidth="1"/>
  </cols>
  <sheetData>
    <row r="1" spans="1:9" ht="14.25">
      <c r="A1" s="152" t="s">
        <v>0</v>
      </c>
      <c r="B1" t="s">
        <v>1</v>
      </c>
      <c r="C1" s="152" t="s">
        <v>0</v>
      </c>
      <c r="D1" t="s">
        <v>1</v>
      </c>
      <c r="G1" s="152" t="s">
        <v>2</v>
      </c>
      <c r="H1" s="2" t="s">
        <v>1</v>
      </c>
      <c r="I1" s="2" t="s">
        <v>3</v>
      </c>
    </row>
    <row r="2" spans="1:8" ht="14.25">
      <c r="A2" s="152" t="s">
        <v>4</v>
      </c>
      <c r="B2">
        <v>116</v>
      </c>
      <c r="C2" s="152" t="s">
        <v>5</v>
      </c>
      <c r="D2">
        <v>116</v>
      </c>
      <c r="F2" t="s">
        <v>6</v>
      </c>
      <c r="G2" s="152" t="s">
        <v>7</v>
      </c>
      <c r="H2" s="2">
        <v>92</v>
      </c>
    </row>
    <row r="3" spans="1:8" ht="14.25">
      <c r="A3" s="152" t="s">
        <v>8</v>
      </c>
      <c r="B3">
        <v>15</v>
      </c>
      <c r="C3" s="152" t="s">
        <v>9</v>
      </c>
      <c r="D3">
        <v>15</v>
      </c>
      <c r="F3" t="s">
        <v>10</v>
      </c>
      <c r="G3" s="152" t="s">
        <v>11</v>
      </c>
      <c r="H3" s="2">
        <v>16</v>
      </c>
    </row>
    <row r="4" spans="1:8" ht="14.25">
      <c r="A4" s="152" t="s">
        <v>12</v>
      </c>
      <c r="B4">
        <v>108</v>
      </c>
      <c r="C4" s="152" t="s">
        <v>13</v>
      </c>
      <c r="D4">
        <v>108</v>
      </c>
      <c r="F4" t="s">
        <v>14</v>
      </c>
      <c r="G4" s="152" t="s">
        <v>15</v>
      </c>
      <c r="H4" s="2">
        <v>0</v>
      </c>
    </row>
    <row r="5" spans="1:8" ht="14.25">
      <c r="A5" s="152" t="s">
        <v>16</v>
      </c>
      <c r="B5">
        <v>63</v>
      </c>
      <c r="C5" s="152" t="s">
        <v>17</v>
      </c>
      <c r="D5">
        <v>63</v>
      </c>
      <c r="F5" t="s">
        <v>10</v>
      </c>
      <c r="G5" s="152" t="s">
        <v>18</v>
      </c>
      <c r="H5" s="2">
        <v>0</v>
      </c>
    </row>
    <row r="6" spans="1:8" ht="14.25">
      <c r="A6" s="152" t="s">
        <v>19</v>
      </c>
      <c r="B6">
        <v>64</v>
      </c>
      <c r="C6" s="152" t="s">
        <v>20</v>
      </c>
      <c r="D6">
        <v>64</v>
      </c>
      <c r="F6" t="s">
        <v>10</v>
      </c>
      <c r="G6" s="152" t="s">
        <v>21</v>
      </c>
      <c r="H6" s="2">
        <v>0</v>
      </c>
    </row>
    <row r="7" spans="1:8" ht="14.25">
      <c r="A7" s="152" t="s">
        <v>22</v>
      </c>
      <c r="B7">
        <v>34</v>
      </c>
      <c r="C7" s="152" t="s">
        <v>23</v>
      </c>
      <c r="D7">
        <v>34</v>
      </c>
      <c r="F7" t="s">
        <v>10</v>
      </c>
      <c r="G7" s="152" t="s">
        <v>24</v>
      </c>
      <c r="H7" s="2">
        <v>0</v>
      </c>
    </row>
    <row r="8" spans="1:8" ht="14.25">
      <c r="A8" s="152" t="s">
        <v>25</v>
      </c>
      <c r="B8">
        <v>23</v>
      </c>
      <c r="C8" s="152" t="s">
        <v>26</v>
      </c>
      <c r="D8">
        <v>23</v>
      </c>
      <c r="F8" t="s">
        <v>10</v>
      </c>
      <c r="G8" s="152" t="s">
        <v>27</v>
      </c>
      <c r="H8" s="2">
        <v>0</v>
      </c>
    </row>
    <row r="9" spans="1:8" ht="14.25">
      <c r="A9" s="152" t="s">
        <v>28</v>
      </c>
      <c r="B9">
        <v>27</v>
      </c>
      <c r="C9" s="152" t="s">
        <v>29</v>
      </c>
      <c r="D9">
        <v>27</v>
      </c>
      <c r="F9" t="s">
        <v>10</v>
      </c>
      <c r="G9" s="152" t="s">
        <v>30</v>
      </c>
      <c r="H9" s="2">
        <v>0</v>
      </c>
    </row>
    <row r="10" spans="1:8" ht="14.25">
      <c r="A10" s="152" t="s">
        <v>31</v>
      </c>
      <c r="B10">
        <v>32</v>
      </c>
      <c r="C10" s="152" t="s">
        <v>32</v>
      </c>
      <c r="D10">
        <v>32</v>
      </c>
      <c r="F10" t="s">
        <v>10</v>
      </c>
      <c r="G10" s="152" t="s">
        <v>33</v>
      </c>
      <c r="H10" s="2">
        <v>0</v>
      </c>
    </row>
    <row r="11" spans="1:8" ht="14.25">
      <c r="A11" s="152" t="s">
        <v>34</v>
      </c>
      <c r="B11">
        <v>28</v>
      </c>
      <c r="C11" s="152" t="s">
        <v>35</v>
      </c>
      <c r="D11">
        <v>28</v>
      </c>
      <c r="F11" t="s">
        <v>10</v>
      </c>
      <c r="G11" s="152" t="s">
        <v>36</v>
      </c>
      <c r="H11" s="2">
        <v>0</v>
      </c>
    </row>
    <row r="12" spans="1:8" ht="14.25">
      <c r="A12" s="152" t="s">
        <v>37</v>
      </c>
      <c r="B12">
        <v>21</v>
      </c>
      <c r="C12" s="152" t="s">
        <v>38</v>
      </c>
      <c r="D12">
        <v>21</v>
      </c>
      <c r="F12" t="s">
        <v>10</v>
      </c>
      <c r="G12" s="152" t="s">
        <v>39</v>
      </c>
      <c r="H12" s="2">
        <v>0</v>
      </c>
    </row>
    <row r="13" spans="1:8" ht="14.25">
      <c r="A13" s="152" t="s">
        <v>40</v>
      </c>
      <c r="B13">
        <v>20</v>
      </c>
      <c r="C13" s="152" t="s">
        <v>41</v>
      </c>
      <c r="D13">
        <v>20</v>
      </c>
      <c r="F13" t="s">
        <v>10</v>
      </c>
      <c r="G13" s="152" t="s">
        <v>42</v>
      </c>
      <c r="H13" s="2">
        <v>0</v>
      </c>
    </row>
    <row r="14" spans="1:8" ht="14.25">
      <c r="A14" s="152" t="s">
        <v>43</v>
      </c>
      <c r="B14">
        <v>24</v>
      </c>
      <c r="C14" s="152" t="s">
        <v>44</v>
      </c>
      <c r="D14">
        <v>24</v>
      </c>
      <c r="F14" t="s">
        <v>10</v>
      </c>
      <c r="G14" s="152" t="s">
        <v>45</v>
      </c>
      <c r="H14" s="2">
        <v>0</v>
      </c>
    </row>
    <row r="15" spans="1:8" ht="14.25">
      <c r="A15" s="152" t="s">
        <v>15</v>
      </c>
      <c r="B15">
        <f>SUM(B4:B14)</f>
        <v>444</v>
      </c>
      <c r="C15" s="152" t="s">
        <v>15</v>
      </c>
      <c r="D15">
        <f>SUM(D4:D14)</f>
        <v>444</v>
      </c>
      <c r="G15">
        <v>325</v>
      </c>
      <c r="H15" s="2">
        <v>325</v>
      </c>
    </row>
    <row r="16" spans="1:8" ht="14.25">
      <c r="A16" s="152" t="s">
        <v>46</v>
      </c>
      <c r="B16">
        <v>75</v>
      </c>
      <c r="C16" s="152" t="s">
        <v>47</v>
      </c>
      <c r="D16">
        <v>75</v>
      </c>
      <c r="F16" t="s">
        <v>14</v>
      </c>
      <c r="G16" s="152" t="s">
        <v>48</v>
      </c>
      <c r="H16" s="2">
        <v>0</v>
      </c>
    </row>
    <row r="17" spans="1:8" ht="14.25">
      <c r="A17" s="152" t="s">
        <v>49</v>
      </c>
      <c r="B17">
        <v>52</v>
      </c>
      <c r="C17" s="152" t="s">
        <v>50</v>
      </c>
      <c r="D17">
        <v>52</v>
      </c>
      <c r="F17" t="s">
        <v>10</v>
      </c>
      <c r="G17" s="152" t="s">
        <v>51</v>
      </c>
      <c r="H17" s="2">
        <v>0</v>
      </c>
    </row>
    <row r="18" spans="1:8" ht="14.25">
      <c r="A18" s="152" t="s">
        <v>52</v>
      </c>
      <c r="B18">
        <v>37</v>
      </c>
      <c r="C18" s="152" t="s">
        <v>53</v>
      </c>
      <c r="D18">
        <v>37</v>
      </c>
      <c r="F18" t="s">
        <v>10</v>
      </c>
      <c r="G18" s="152" t="s">
        <v>54</v>
      </c>
      <c r="H18" s="2">
        <v>0</v>
      </c>
    </row>
    <row r="19" spans="1:8" ht="14.25">
      <c r="A19" s="152" t="s">
        <v>55</v>
      </c>
      <c r="B19">
        <v>47</v>
      </c>
      <c r="C19" s="152" t="s">
        <v>56</v>
      </c>
      <c r="D19">
        <v>47</v>
      </c>
      <c r="F19" t="s">
        <v>10</v>
      </c>
      <c r="G19" s="152" t="s">
        <v>57</v>
      </c>
      <c r="H19" s="2">
        <v>0</v>
      </c>
    </row>
    <row r="20" spans="1:8" ht="14.25">
      <c r="A20" s="152" t="s">
        <v>58</v>
      </c>
      <c r="B20">
        <v>39</v>
      </c>
      <c r="C20" s="152" t="s">
        <v>59</v>
      </c>
      <c r="D20">
        <v>39</v>
      </c>
      <c r="F20" t="s">
        <v>10</v>
      </c>
      <c r="G20" s="152" t="s">
        <v>60</v>
      </c>
      <c r="H20" s="2">
        <v>0</v>
      </c>
    </row>
    <row r="21" spans="1:8" ht="14.25">
      <c r="A21" s="152" t="s">
        <v>61</v>
      </c>
      <c r="B21">
        <v>25</v>
      </c>
      <c r="C21" s="152" t="s">
        <v>62</v>
      </c>
      <c r="D21">
        <v>25</v>
      </c>
      <c r="F21" t="s">
        <v>10</v>
      </c>
      <c r="G21" s="152" t="s">
        <v>63</v>
      </c>
      <c r="H21" s="2">
        <v>0</v>
      </c>
    </row>
    <row r="22" spans="1:8" ht="14.25">
      <c r="A22" s="152" t="s">
        <v>64</v>
      </c>
      <c r="B22">
        <v>35</v>
      </c>
      <c r="C22" s="152" t="s">
        <v>65</v>
      </c>
      <c r="D22">
        <v>35</v>
      </c>
      <c r="F22" t="s">
        <v>10</v>
      </c>
      <c r="G22" s="152" t="s">
        <v>66</v>
      </c>
      <c r="H22" s="2">
        <v>0</v>
      </c>
    </row>
    <row r="23" spans="1:8" ht="14.25">
      <c r="A23" s="152" t="s">
        <v>67</v>
      </c>
      <c r="B23">
        <v>38</v>
      </c>
      <c r="C23" s="152" t="s">
        <v>68</v>
      </c>
      <c r="D23">
        <v>38</v>
      </c>
      <c r="F23" t="s">
        <v>10</v>
      </c>
      <c r="G23" s="152" t="s">
        <v>69</v>
      </c>
      <c r="H23" s="2">
        <v>0</v>
      </c>
    </row>
    <row r="24" spans="1:8" ht="14.25">
      <c r="A24" s="152" t="s">
        <v>70</v>
      </c>
      <c r="B24">
        <v>28</v>
      </c>
      <c r="C24" s="152" t="s">
        <v>71</v>
      </c>
      <c r="D24">
        <v>28</v>
      </c>
      <c r="F24" t="s">
        <v>10</v>
      </c>
      <c r="G24" s="152" t="s">
        <v>72</v>
      </c>
      <c r="H24" s="2">
        <v>0</v>
      </c>
    </row>
    <row r="25" spans="1:8" ht="14.25">
      <c r="A25" s="152" t="s">
        <v>73</v>
      </c>
      <c r="B25">
        <v>23</v>
      </c>
      <c r="C25" s="152" t="s">
        <v>74</v>
      </c>
      <c r="D25">
        <v>23</v>
      </c>
      <c r="F25" t="s">
        <v>10</v>
      </c>
      <c r="G25" s="152" t="s">
        <v>75</v>
      </c>
      <c r="H25" s="2">
        <v>0</v>
      </c>
    </row>
    <row r="26" spans="1:8" ht="14.25">
      <c r="A26" s="152" t="s">
        <v>76</v>
      </c>
      <c r="B26">
        <v>23</v>
      </c>
      <c r="C26" s="152" t="s">
        <v>77</v>
      </c>
      <c r="D26">
        <v>23</v>
      </c>
      <c r="F26" t="s">
        <v>10</v>
      </c>
      <c r="G26" s="152" t="s">
        <v>78</v>
      </c>
      <c r="H26" s="2">
        <v>0</v>
      </c>
    </row>
    <row r="27" spans="1:8" ht="14.25">
      <c r="A27" s="152" t="s">
        <v>79</v>
      </c>
      <c r="B27">
        <v>23</v>
      </c>
      <c r="C27" s="152" t="s">
        <v>80</v>
      </c>
      <c r="D27">
        <v>23</v>
      </c>
      <c r="F27" t="s">
        <v>10</v>
      </c>
      <c r="G27" s="152" t="s">
        <v>81</v>
      </c>
      <c r="H27" s="2">
        <v>0</v>
      </c>
    </row>
    <row r="28" spans="1:8" ht="14.25">
      <c r="A28" s="152" t="s">
        <v>82</v>
      </c>
      <c r="B28">
        <v>25</v>
      </c>
      <c r="C28" s="152" t="s">
        <v>83</v>
      </c>
      <c r="D28">
        <v>25</v>
      </c>
      <c r="F28" t="s">
        <v>10</v>
      </c>
      <c r="G28" s="152" t="s">
        <v>84</v>
      </c>
      <c r="H28" s="2">
        <v>0</v>
      </c>
    </row>
    <row r="29" spans="1:8" ht="28.5">
      <c r="A29" s="152" t="s">
        <v>85</v>
      </c>
      <c r="B29">
        <v>23</v>
      </c>
      <c r="C29" s="152" t="s">
        <v>86</v>
      </c>
      <c r="D29">
        <v>23</v>
      </c>
      <c r="F29" t="s">
        <v>10</v>
      </c>
      <c r="G29" s="152" t="s">
        <v>87</v>
      </c>
      <c r="H29" s="2">
        <v>0</v>
      </c>
    </row>
    <row r="30" spans="1:8" ht="28.5">
      <c r="A30" s="152" t="s">
        <v>88</v>
      </c>
      <c r="B30">
        <v>23</v>
      </c>
      <c r="C30" s="152" t="s">
        <v>89</v>
      </c>
      <c r="D30">
        <v>23</v>
      </c>
      <c r="F30" t="s">
        <v>10</v>
      </c>
      <c r="G30" s="152" t="s">
        <v>90</v>
      </c>
      <c r="H30" s="2">
        <v>0</v>
      </c>
    </row>
    <row r="31" spans="1:8" ht="14.25">
      <c r="A31" s="152" t="s">
        <v>48</v>
      </c>
      <c r="B31">
        <f>SUM(B16:B30)</f>
        <v>516</v>
      </c>
      <c r="C31" s="152" t="s">
        <v>48</v>
      </c>
      <c r="D31">
        <f>SUM(D16:D30)</f>
        <v>516</v>
      </c>
      <c r="G31">
        <v>320</v>
      </c>
      <c r="H31" s="2">
        <v>320</v>
      </c>
    </row>
    <row r="32" spans="1:8" ht="14.25">
      <c r="A32" s="152" t="s">
        <v>91</v>
      </c>
      <c r="B32">
        <v>43</v>
      </c>
      <c r="C32" s="152" t="s">
        <v>92</v>
      </c>
      <c r="D32">
        <v>43</v>
      </c>
      <c r="F32" t="s">
        <v>14</v>
      </c>
      <c r="G32" s="152" t="s">
        <v>93</v>
      </c>
      <c r="H32" s="2">
        <v>0</v>
      </c>
    </row>
    <row r="33" spans="1:8" ht="14.25">
      <c r="A33" s="152" t="s">
        <v>94</v>
      </c>
      <c r="B33">
        <v>28</v>
      </c>
      <c r="C33" s="152" t="s">
        <v>95</v>
      </c>
      <c r="D33">
        <v>28</v>
      </c>
      <c r="F33" t="s">
        <v>10</v>
      </c>
      <c r="G33" s="152" t="s">
        <v>96</v>
      </c>
      <c r="H33" s="2">
        <v>0</v>
      </c>
    </row>
    <row r="34" spans="1:8" ht="14.25">
      <c r="A34" s="152" t="s">
        <v>97</v>
      </c>
      <c r="B34">
        <v>46</v>
      </c>
      <c r="C34" s="152" t="s">
        <v>98</v>
      </c>
      <c r="D34">
        <v>46</v>
      </c>
      <c r="F34" t="s">
        <v>10</v>
      </c>
      <c r="G34" s="152" t="s">
        <v>99</v>
      </c>
      <c r="H34" s="2">
        <v>0</v>
      </c>
    </row>
    <row r="35" spans="1:8" ht="14.25">
      <c r="A35" s="152" t="s">
        <v>100</v>
      </c>
      <c r="B35">
        <v>30</v>
      </c>
      <c r="C35" s="152" t="s">
        <v>101</v>
      </c>
      <c r="D35">
        <v>30</v>
      </c>
      <c r="F35" t="s">
        <v>10</v>
      </c>
      <c r="G35" s="152" t="s">
        <v>102</v>
      </c>
      <c r="H35" s="2">
        <v>0</v>
      </c>
    </row>
    <row r="36" spans="1:8" ht="14.25">
      <c r="A36" s="152" t="s">
        <v>103</v>
      </c>
      <c r="B36">
        <v>42</v>
      </c>
      <c r="C36" s="152" t="s">
        <v>104</v>
      </c>
      <c r="D36">
        <v>42</v>
      </c>
      <c r="F36" t="s">
        <v>10</v>
      </c>
      <c r="G36" s="152" t="s">
        <v>105</v>
      </c>
      <c r="H36" s="2">
        <v>0</v>
      </c>
    </row>
    <row r="37" spans="1:8" ht="14.25">
      <c r="A37" s="152" t="s">
        <v>93</v>
      </c>
      <c r="B37">
        <f>SUM(B32:B36)</f>
        <v>189</v>
      </c>
      <c r="C37" s="152" t="s">
        <v>93</v>
      </c>
      <c r="D37">
        <f>SUM(D32:D36)</f>
        <v>189</v>
      </c>
      <c r="G37">
        <v>151</v>
      </c>
      <c r="H37" s="2">
        <v>151</v>
      </c>
    </row>
    <row r="38" spans="1:8" ht="14.25">
      <c r="A38" s="152" t="s">
        <v>106</v>
      </c>
      <c r="B38">
        <v>44</v>
      </c>
      <c r="C38" s="152" t="s">
        <v>107</v>
      </c>
      <c r="D38">
        <v>44</v>
      </c>
      <c r="F38" t="s">
        <v>14</v>
      </c>
      <c r="G38" s="152" t="s">
        <v>108</v>
      </c>
      <c r="H38" s="2">
        <v>0</v>
      </c>
    </row>
    <row r="39" spans="1:8" ht="14.25">
      <c r="A39" s="152" t="s">
        <v>109</v>
      </c>
      <c r="B39">
        <v>35</v>
      </c>
      <c r="C39" s="152" t="s">
        <v>110</v>
      </c>
      <c r="D39">
        <v>35</v>
      </c>
      <c r="F39" t="s">
        <v>10</v>
      </c>
      <c r="G39" s="152" t="s">
        <v>111</v>
      </c>
      <c r="H39" s="2">
        <v>0</v>
      </c>
    </row>
    <row r="40" spans="1:8" ht="14.25">
      <c r="A40" s="152" t="s">
        <v>112</v>
      </c>
      <c r="B40">
        <v>20</v>
      </c>
      <c r="C40" s="152" t="s">
        <v>113</v>
      </c>
      <c r="D40">
        <v>20</v>
      </c>
      <c r="F40" t="s">
        <v>10</v>
      </c>
      <c r="G40" s="152" t="s">
        <v>114</v>
      </c>
      <c r="H40" s="2">
        <v>0</v>
      </c>
    </row>
    <row r="41" spans="1:8" ht="14.25">
      <c r="A41" s="152" t="s">
        <v>115</v>
      </c>
      <c r="B41">
        <v>21</v>
      </c>
      <c r="C41" s="152" t="s">
        <v>116</v>
      </c>
      <c r="D41">
        <v>21</v>
      </c>
      <c r="F41" t="s">
        <v>10</v>
      </c>
      <c r="G41" s="152" t="s">
        <v>117</v>
      </c>
      <c r="H41" s="2">
        <v>0</v>
      </c>
    </row>
    <row r="42" spans="1:8" ht="28.5">
      <c r="A42" s="152" t="s">
        <v>118</v>
      </c>
      <c r="B42">
        <v>21</v>
      </c>
      <c r="C42" s="152" t="s">
        <v>119</v>
      </c>
      <c r="D42">
        <v>21</v>
      </c>
      <c r="F42" t="s">
        <v>10</v>
      </c>
      <c r="G42" s="152" t="s">
        <v>120</v>
      </c>
      <c r="H42" s="2">
        <v>0</v>
      </c>
    </row>
    <row r="43" spans="1:8" ht="28.5">
      <c r="A43" s="152" t="s">
        <v>121</v>
      </c>
      <c r="B43">
        <v>19</v>
      </c>
      <c r="C43" s="152" t="s">
        <v>122</v>
      </c>
      <c r="D43">
        <v>19</v>
      </c>
      <c r="F43" t="s">
        <v>10</v>
      </c>
      <c r="G43" s="152" t="s">
        <v>123</v>
      </c>
      <c r="H43" s="2">
        <v>0</v>
      </c>
    </row>
    <row r="44" spans="1:8" ht="28.5">
      <c r="A44" s="152" t="s">
        <v>124</v>
      </c>
      <c r="B44">
        <v>19</v>
      </c>
      <c r="C44" s="152" t="s">
        <v>125</v>
      </c>
      <c r="D44">
        <v>19</v>
      </c>
      <c r="F44" t="s">
        <v>10</v>
      </c>
      <c r="G44" s="152" t="s">
        <v>126</v>
      </c>
      <c r="H44" s="2">
        <v>0</v>
      </c>
    </row>
    <row r="45" spans="1:8" ht="14.25">
      <c r="A45" s="152" t="s">
        <v>108</v>
      </c>
      <c r="B45">
        <f>SUM(B38:B44)</f>
        <v>179</v>
      </c>
      <c r="C45" s="152" t="s">
        <v>108</v>
      </c>
      <c r="D45">
        <f>SUM(D38:D44)</f>
        <v>179</v>
      </c>
      <c r="G45">
        <v>137</v>
      </c>
      <c r="H45" s="2">
        <v>137</v>
      </c>
    </row>
    <row r="46" spans="1:8" ht="14.25">
      <c r="A46" s="152" t="s">
        <v>127</v>
      </c>
      <c r="B46">
        <v>55</v>
      </c>
      <c r="C46" s="152" t="s">
        <v>128</v>
      </c>
      <c r="D46">
        <v>55</v>
      </c>
      <c r="F46" t="s">
        <v>14</v>
      </c>
      <c r="G46" s="152" t="s">
        <v>129</v>
      </c>
      <c r="H46" s="2">
        <v>0</v>
      </c>
    </row>
    <row r="47" spans="1:8" ht="14.25">
      <c r="A47" s="152" t="s">
        <v>130</v>
      </c>
      <c r="B47">
        <v>46</v>
      </c>
      <c r="C47" s="152" t="s">
        <v>131</v>
      </c>
      <c r="D47">
        <v>46</v>
      </c>
      <c r="F47" t="s">
        <v>10</v>
      </c>
      <c r="G47" s="152" t="s">
        <v>132</v>
      </c>
      <c r="H47" s="2">
        <v>0</v>
      </c>
    </row>
    <row r="48" spans="1:8" ht="14.25">
      <c r="A48" s="152" t="s">
        <v>133</v>
      </c>
      <c r="B48">
        <v>35</v>
      </c>
      <c r="C48" s="152" t="s">
        <v>134</v>
      </c>
      <c r="D48">
        <v>35</v>
      </c>
      <c r="F48" t="s">
        <v>10</v>
      </c>
      <c r="G48" s="152" t="s">
        <v>135</v>
      </c>
      <c r="H48" s="2">
        <v>0</v>
      </c>
    </row>
    <row r="49" spans="1:8" ht="14.25">
      <c r="A49" s="152" t="s">
        <v>136</v>
      </c>
      <c r="B49">
        <v>38</v>
      </c>
      <c r="C49" s="152" t="s">
        <v>137</v>
      </c>
      <c r="D49">
        <v>38</v>
      </c>
      <c r="F49" t="s">
        <v>10</v>
      </c>
      <c r="G49" s="152" t="s">
        <v>138</v>
      </c>
      <c r="H49" s="2">
        <v>0</v>
      </c>
    </row>
    <row r="50" spans="1:8" ht="14.25">
      <c r="A50" s="152" t="s">
        <v>139</v>
      </c>
      <c r="B50">
        <v>33</v>
      </c>
      <c r="C50" s="152" t="s">
        <v>140</v>
      </c>
      <c r="D50">
        <v>33</v>
      </c>
      <c r="F50" t="s">
        <v>10</v>
      </c>
      <c r="G50" s="152" t="s">
        <v>141</v>
      </c>
      <c r="H50" s="2">
        <v>0</v>
      </c>
    </row>
    <row r="51" spans="1:8" ht="14.25">
      <c r="A51" s="152" t="s">
        <v>142</v>
      </c>
      <c r="B51">
        <v>34</v>
      </c>
      <c r="C51" s="152" t="s">
        <v>143</v>
      </c>
      <c r="D51">
        <v>34</v>
      </c>
      <c r="F51" t="s">
        <v>10</v>
      </c>
      <c r="G51" s="152" t="s">
        <v>144</v>
      </c>
      <c r="H51" s="2">
        <v>0</v>
      </c>
    </row>
    <row r="52" spans="1:8" ht="14.25">
      <c r="A52" s="152" t="s">
        <v>145</v>
      </c>
      <c r="B52">
        <v>28</v>
      </c>
      <c r="C52" s="152" t="s">
        <v>146</v>
      </c>
      <c r="D52">
        <v>28</v>
      </c>
      <c r="F52" t="s">
        <v>10</v>
      </c>
      <c r="G52" s="152" t="s">
        <v>147</v>
      </c>
      <c r="H52" s="2">
        <v>0</v>
      </c>
    </row>
    <row r="53" spans="1:8" ht="14.25">
      <c r="A53" s="152" t="s">
        <v>148</v>
      </c>
      <c r="B53">
        <v>43</v>
      </c>
      <c r="C53" s="152" t="s">
        <v>149</v>
      </c>
      <c r="D53">
        <v>43</v>
      </c>
      <c r="F53" t="s">
        <v>10</v>
      </c>
      <c r="G53" s="152" t="s">
        <v>150</v>
      </c>
      <c r="H53" s="2">
        <v>0</v>
      </c>
    </row>
    <row r="54" spans="1:8" ht="28.5">
      <c r="A54" s="152" t="s">
        <v>151</v>
      </c>
      <c r="B54">
        <v>28</v>
      </c>
      <c r="C54" s="152" t="s">
        <v>152</v>
      </c>
      <c r="D54">
        <v>28</v>
      </c>
      <c r="F54" t="s">
        <v>10</v>
      </c>
      <c r="G54" s="152" t="s">
        <v>153</v>
      </c>
      <c r="H54" s="2">
        <v>0</v>
      </c>
    </row>
    <row r="55" spans="1:8" ht="14.25">
      <c r="A55" s="152" t="s">
        <v>129</v>
      </c>
      <c r="B55">
        <f>SUM(B46:B54)</f>
        <v>340</v>
      </c>
      <c r="C55" s="152" t="s">
        <v>129</v>
      </c>
      <c r="D55">
        <f>SUM(D46:D54)</f>
        <v>340</v>
      </c>
      <c r="G55">
        <v>247</v>
      </c>
      <c r="H55" s="2">
        <v>247</v>
      </c>
    </row>
    <row r="56" spans="1:8" ht="14.25">
      <c r="A56" s="152" t="s">
        <v>154</v>
      </c>
      <c r="B56">
        <v>42</v>
      </c>
      <c r="C56" s="152" t="s">
        <v>155</v>
      </c>
      <c r="D56">
        <v>42</v>
      </c>
      <c r="F56" t="s">
        <v>14</v>
      </c>
      <c r="G56" s="152" t="s">
        <v>156</v>
      </c>
      <c r="H56" s="2">
        <v>0</v>
      </c>
    </row>
    <row r="57" spans="1:8" ht="14.25">
      <c r="A57" s="152" t="s">
        <v>157</v>
      </c>
      <c r="B57">
        <v>27</v>
      </c>
      <c r="C57" s="152" t="s">
        <v>158</v>
      </c>
      <c r="D57">
        <v>27</v>
      </c>
      <c r="F57" t="s">
        <v>10</v>
      </c>
      <c r="G57" s="152" t="s">
        <v>159</v>
      </c>
      <c r="H57" s="2">
        <v>0</v>
      </c>
    </row>
    <row r="58" spans="1:8" ht="14.25">
      <c r="A58" s="152" t="s">
        <v>160</v>
      </c>
      <c r="B58">
        <v>14</v>
      </c>
      <c r="C58" s="152" t="s">
        <v>161</v>
      </c>
      <c r="D58">
        <v>14</v>
      </c>
      <c r="F58" t="s">
        <v>10</v>
      </c>
      <c r="G58" s="152" t="s">
        <v>162</v>
      </c>
      <c r="H58" s="2">
        <v>0</v>
      </c>
    </row>
    <row r="59" spans="1:8" ht="14.25">
      <c r="A59" s="152" t="s">
        <v>163</v>
      </c>
      <c r="B59">
        <v>22</v>
      </c>
      <c r="C59" s="152" t="s">
        <v>164</v>
      </c>
      <c r="D59">
        <v>22</v>
      </c>
      <c r="F59" t="s">
        <v>10</v>
      </c>
      <c r="G59" s="152" t="s">
        <v>165</v>
      </c>
      <c r="H59" s="2">
        <v>0</v>
      </c>
    </row>
    <row r="60" spans="1:8" ht="14.25">
      <c r="A60" s="152" t="s">
        <v>166</v>
      </c>
      <c r="B60">
        <v>16</v>
      </c>
      <c r="C60" s="152" t="s">
        <v>167</v>
      </c>
      <c r="D60">
        <v>16</v>
      </c>
      <c r="F60" t="s">
        <v>10</v>
      </c>
      <c r="G60" s="152" t="s">
        <v>168</v>
      </c>
      <c r="H60" s="2">
        <v>0</v>
      </c>
    </row>
    <row r="61" spans="1:8" ht="14.25">
      <c r="A61" s="152" t="s">
        <v>169</v>
      </c>
      <c r="B61">
        <v>16</v>
      </c>
      <c r="C61" s="152" t="s">
        <v>170</v>
      </c>
      <c r="D61">
        <v>16</v>
      </c>
      <c r="F61" t="s">
        <v>10</v>
      </c>
      <c r="G61" s="152" t="s">
        <v>171</v>
      </c>
      <c r="H61" s="2">
        <v>0</v>
      </c>
    </row>
    <row r="62" spans="1:8" ht="14.25">
      <c r="A62" s="152" t="s">
        <v>172</v>
      </c>
      <c r="B62">
        <v>20</v>
      </c>
      <c r="C62" s="152" t="s">
        <v>173</v>
      </c>
      <c r="D62">
        <v>20</v>
      </c>
      <c r="F62" t="s">
        <v>10</v>
      </c>
      <c r="G62" s="152" t="s">
        <v>174</v>
      </c>
      <c r="H62" s="2">
        <v>0</v>
      </c>
    </row>
    <row r="63" spans="1:8" ht="28.5">
      <c r="A63" s="152" t="s">
        <v>175</v>
      </c>
      <c r="B63">
        <v>20</v>
      </c>
      <c r="C63" s="152" t="s">
        <v>176</v>
      </c>
      <c r="D63">
        <v>20</v>
      </c>
      <c r="F63" t="s">
        <v>10</v>
      </c>
      <c r="G63" s="152" t="s">
        <v>177</v>
      </c>
      <c r="H63" s="2">
        <v>0</v>
      </c>
    </row>
    <row r="64" spans="1:8" ht="14.25">
      <c r="A64" s="152" t="s">
        <v>178</v>
      </c>
      <c r="B64">
        <v>22</v>
      </c>
      <c r="C64" s="152" t="s">
        <v>179</v>
      </c>
      <c r="D64">
        <v>22</v>
      </c>
      <c r="F64" t="s">
        <v>10</v>
      </c>
      <c r="G64" s="152" t="s">
        <v>180</v>
      </c>
      <c r="H64" s="2">
        <v>0</v>
      </c>
    </row>
    <row r="65" spans="1:8" ht="14.25">
      <c r="A65" s="152" t="s">
        <v>181</v>
      </c>
      <c r="B65">
        <v>22</v>
      </c>
      <c r="C65" s="152" t="s">
        <v>182</v>
      </c>
      <c r="D65">
        <v>22</v>
      </c>
      <c r="F65" t="s">
        <v>10</v>
      </c>
      <c r="G65" s="152" t="s">
        <v>183</v>
      </c>
      <c r="H65" s="2">
        <v>0</v>
      </c>
    </row>
    <row r="66" spans="1:8" ht="14.25">
      <c r="A66" s="152" t="s">
        <v>184</v>
      </c>
      <c r="B66">
        <v>22</v>
      </c>
      <c r="C66" s="152" t="s">
        <v>185</v>
      </c>
      <c r="D66">
        <v>22</v>
      </c>
      <c r="F66" t="s">
        <v>10</v>
      </c>
      <c r="G66" s="152" t="s">
        <v>186</v>
      </c>
      <c r="H66" s="2">
        <v>0</v>
      </c>
    </row>
    <row r="67" spans="1:8" ht="14.25">
      <c r="A67" s="152" t="s">
        <v>156</v>
      </c>
      <c r="B67">
        <f>SUM(B56:B66)</f>
        <v>243</v>
      </c>
      <c r="C67" s="152" t="s">
        <v>156</v>
      </c>
      <c r="D67">
        <f>SUM(D56:D66)</f>
        <v>243</v>
      </c>
      <c r="G67">
        <v>174</v>
      </c>
      <c r="H67" s="2">
        <v>174</v>
      </c>
    </row>
    <row r="68" spans="1:8" ht="28.5">
      <c r="A68" s="152" t="s">
        <v>187</v>
      </c>
      <c r="B68">
        <v>44</v>
      </c>
      <c r="C68" s="152" t="s">
        <v>188</v>
      </c>
      <c r="D68">
        <v>44</v>
      </c>
      <c r="F68" t="s">
        <v>14</v>
      </c>
      <c r="G68" s="152" t="s">
        <v>189</v>
      </c>
      <c r="H68" s="2">
        <v>0</v>
      </c>
    </row>
    <row r="69" spans="1:8" ht="14.25">
      <c r="A69" s="152" t="s">
        <v>190</v>
      </c>
      <c r="B69">
        <v>31</v>
      </c>
      <c r="C69" s="152" t="s">
        <v>191</v>
      </c>
      <c r="D69">
        <v>31</v>
      </c>
      <c r="F69" t="s">
        <v>10</v>
      </c>
      <c r="G69" s="152" t="s">
        <v>192</v>
      </c>
      <c r="H69" s="2">
        <v>0</v>
      </c>
    </row>
    <row r="70" spans="1:8" ht="14.25">
      <c r="A70" s="152" t="s">
        <v>193</v>
      </c>
      <c r="B70">
        <v>13</v>
      </c>
      <c r="C70" s="152" t="s">
        <v>194</v>
      </c>
      <c r="D70">
        <v>13</v>
      </c>
      <c r="F70" t="s">
        <v>10</v>
      </c>
      <c r="G70" s="152" t="s">
        <v>195</v>
      </c>
      <c r="H70" s="2">
        <v>0</v>
      </c>
    </row>
    <row r="71" spans="1:8" ht="14.25">
      <c r="A71" s="152" t="s">
        <v>196</v>
      </c>
      <c r="B71">
        <v>14</v>
      </c>
      <c r="C71" s="152" t="s">
        <v>197</v>
      </c>
      <c r="D71">
        <v>14</v>
      </c>
      <c r="F71" t="s">
        <v>10</v>
      </c>
      <c r="G71" s="152" t="s">
        <v>198</v>
      </c>
      <c r="H71" s="2">
        <v>0</v>
      </c>
    </row>
    <row r="72" spans="1:8" ht="14.25">
      <c r="A72" s="152" t="s">
        <v>199</v>
      </c>
      <c r="B72">
        <v>19</v>
      </c>
      <c r="C72" s="152" t="s">
        <v>200</v>
      </c>
      <c r="D72">
        <v>19</v>
      </c>
      <c r="F72" t="s">
        <v>10</v>
      </c>
      <c r="G72" s="152" t="s">
        <v>201</v>
      </c>
      <c r="H72" s="2">
        <v>0</v>
      </c>
    </row>
    <row r="73" spans="1:8" ht="14.25">
      <c r="A73" s="152" t="s">
        <v>202</v>
      </c>
      <c r="B73">
        <v>13</v>
      </c>
      <c r="C73" s="152" t="s">
        <v>203</v>
      </c>
      <c r="D73">
        <v>13</v>
      </c>
      <c r="F73" t="s">
        <v>10</v>
      </c>
      <c r="G73" s="152" t="s">
        <v>204</v>
      </c>
      <c r="H73" s="2">
        <v>0</v>
      </c>
    </row>
    <row r="74" spans="1:8" ht="14.25">
      <c r="A74" s="152" t="s">
        <v>205</v>
      </c>
      <c r="B74">
        <v>18</v>
      </c>
      <c r="C74" s="152" t="s">
        <v>206</v>
      </c>
      <c r="D74">
        <v>18</v>
      </c>
      <c r="F74" t="s">
        <v>10</v>
      </c>
      <c r="G74" s="152" t="s">
        <v>207</v>
      </c>
      <c r="H74" s="2">
        <v>0</v>
      </c>
    </row>
    <row r="75" spans="1:8" ht="14.25">
      <c r="A75" s="152" t="s">
        <v>208</v>
      </c>
      <c r="B75">
        <v>14</v>
      </c>
      <c r="C75" s="152" t="s">
        <v>209</v>
      </c>
      <c r="D75">
        <v>14</v>
      </c>
      <c r="F75" t="s">
        <v>10</v>
      </c>
      <c r="G75" s="152" t="s">
        <v>210</v>
      </c>
      <c r="H75" s="2">
        <v>0</v>
      </c>
    </row>
    <row r="76" spans="1:8" ht="14.25">
      <c r="A76" s="152" t="s">
        <v>211</v>
      </c>
      <c r="B76">
        <v>15</v>
      </c>
      <c r="C76" s="152" t="s">
        <v>212</v>
      </c>
      <c r="D76">
        <v>15</v>
      </c>
      <c r="F76" t="s">
        <v>10</v>
      </c>
      <c r="G76" s="152" t="s">
        <v>213</v>
      </c>
      <c r="H76" s="2">
        <v>0</v>
      </c>
    </row>
    <row r="77" spans="1:8" ht="14.25">
      <c r="A77" s="152" t="s">
        <v>214</v>
      </c>
      <c r="B77">
        <v>20</v>
      </c>
      <c r="C77" s="152" t="s">
        <v>215</v>
      </c>
      <c r="D77">
        <v>20</v>
      </c>
      <c r="F77" t="s">
        <v>10</v>
      </c>
      <c r="G77" s="152" t="s">
        <v>216</v>
      </c>
      <c r="H77" s="2">
        <v>0</v>
      </c>
    </row>
    <row r="78" spans="1:8" ht="14.25">
      <c r="A78" s="152" t="s">
        <v>217</v>
      </c>
      <c r="B78">
        <v>16</v>
      </c>
      <c r="C78" s="152" t="s">
        <v>218</v>
      </c>
      <c r="D78">
        <v>16</v>
      </c>
      <c r="F78" t="s">
        <v>10</v>
      </c>
      <c r="G78" s="152" t="s">
        <v>219</v>
      </c>
      <c r="H78" s="2">
        <v>0</v>
      </c>
    </row>
    <row r="79" spans="1:8" ht="14.25">
      <c r="A79" s="152" t="s">
        <v>220</v>
      </c>
      <c r="B79">
        <v>21</v>
      </c>
      <c r="C79" s="152" t="s">
        <v>221</v>
      </c>
      <c r="D79">
        <v>21</v>
      </c>
      <c r="F79" t="s">
        <v>10</v>
      </c>
      <c r="G79" s="152" t="s">
        <v>222</v>
      </c>
      <c r="H79" s="2">
        <v>0</v>
      </c>
    </row>
    <row r="80" spans="1:8" ht="14.25">
      <c r="A80" s="152" t="s">
        <v>223</v>
      </c>
      <c r="B80">
        <v>17</v>
      </c>
      <c r="C80" s="152" t="s">
        <v>224</v>
      </c>
      <c r="D80">
        <v>17</v>
      </c>
      <c r="F80" t="s">
        <v>10</v>
      </c>
      <c r="G80" s="152" t="s">
        <v>225</v>
      </c>
      <c r="H80" s="2">
        <v>0</v>
      </c>
    </row>
    <row r="81" spans="1:8" ht="14.25">
      <c r="A81" s="152" t="s">
        <v>226</v>
      </c>
      <c r="B81">
        <v>20</v>
      </c>
      <c r="C81" s="152" t="s">
        <v>227</v>
      </c>
      <c r="D81">
        <v>20</v>
      </c>
      <c r="F81" t="s">
        <v>10</v>
      </c>
      <c r="G81" s="152" t="s">
        <v>228</v>
      </c>
      <c r="H81" s="2">
        <v>0</v>
      </c>
    </row>
    <row r="82" spans="1:8" ht="14.25">
      <c r="A82" s="152" t="s">
        <v>229</v>
      </c>
      <c r="B82">
        <v>13</v>
      </c>
      <c r="C82" s="152" t="s">
        <v>230</v>
      </c>
      <c r="D82">
        <v>13</v>
      </c>
      <c r="F82" t="s">
        <v>10</v>
      </c>
      <c r="G82" s="152" t="s">
        <v>231</v>
      </c>
      <c r="H82" s="2">
        <v>0</v>
      </c>
    </row>
    <row r="83" spans="1:8" ht="14.25">
      <c r="A83" s="152" t="s">
        <v>232</v>
      </c>
      <c r="B83">
        <v>13</v>
      </c>
      <c r="C83" s="152" t="s">
        <v>233</v>
      </c>
      <c r="D83">
        <v>13</v>
      </c>
      <c r="F83" t="s">
        <v>10</v>
      </c>
      <c r="G83" s="152" t="s">
        <v>234</v>
      </c>
      <c r="H83" s="2">
        <v>0</v>
      </c>
    </row>
    <row r="84" spans="1:8" ht="14.25">
      <c r="A84" s="152" t="s">
        <v>235</v>
      </c>
      <c r="B84">
        <v>13</v>
      </c>
      <c r="C84" s="152" t="s">
        <v>236</v>
      </c>
      <c r="D84">
        <v>13</v>
      </c>
      <c r="F84" t="s">
        <v>10</v>
      </c>
      <c r="G84" s="152" t="s">
        <v>237</v>
      </c>
      <c r="H84" s="2">
        <v>0</v>
      </c>
    </row>
    <row r="85" spans="1:8" ht="14.25">
      <c r="A85" s="152" t="s">
        <v>189</v>
      </c>
      <c r="B85">
        <f>SUM(B68:B84)</f>
        <v>314</v>
      </c>
      <c r="C85" s="152" t="s">
        <v>189</v>
      </c>
      <c r="D85">
        <f>SUM(D68:D84)</f>
        <v>314</v>
      </c>
      <c r="G85">
        <v>244</v>
      </c>
      <c r="H85" s="2">
        <v>244</v>
      </c>
    </row>
    <row r="86" spans="1:8" ht="28.5">
      <c r="A86" s="152" t="s">
        <v>238</v>
      </c>
      <c r="B86">
        <v>45</v>
      </c>
      <c r="C86" s="152" t="s">
        <v>239</v>
      </c>
      <c r="D86">
        <v>45</v>
      </c>
      <c r="F86" t="s">
        <v>14</v>
      </c>
      <c r="G86" s="152" t="s">
        <v>240</v>
      </c>
      <c r="H86" s="2">
        <v>0</v>
      </c>
    </row>
    <row r="87" spans="1:8" ht="14.25">
      <c r="A87" s="152" t="s">
        <v>241</v>
      </c>
      <c r="B87">
        <v>32</v>
      </c>
      <c r="C87" s="152" t="s">
        <v>242</v>
      </c>
      <c r="D87">
        <v>32</v>
      </c>
      <c r="F87" t="s">
        <v>10</v>
      </c>
      <c r="G87" s="152" t="s">
        <v>243</v>
      </c>
      <c r="H87" s="2">
        <v>0</v>
      </c>
    </row>
    <row r="88" spans="1:8" ht="14.25">
      <c r="A88" s="152" t="s">
        <v>244</v>
      </c>
      <c r="B88">
        <v>24</v>
      </c>
      <c r="C88" s="152" t="s">
        <v>245</v>
      </c>
      <c r="D88">
        <v>24</v>
      </c>
      <c r="F88" t="s">
        <v>10</v>
      </c>
      <c r="G88" s="152" t="s">
        <v>246</v>
      </c>
      <c r="H88" s="2">
        <v>0</v>
      </c>
    </row>
    <row r="89" spans="1:8" ht="14.25">
      <c r="A89" s="152" t="s">
        <v>247</v>
      </c>
      <c r="B89">
        <v>37</v>
      </c>
      <c r="C89" s="152" t="s">
        <v>248</v>
      </c>
      <c r="D89">
        <v>37</v>
      </c>
      <c r="F89" t="s">
        <v>10</v>
      </c>
      <c r="G89" s="152" t="s">
        <v>249</v>
      </c>
      <c r="H89" s="2">
        <v>0</v>
      </c>
    </row>
    <row r="90" spans="1:8" ht="14.25">
      <c r="A90" s="152" t="s">
        <v>250</v>
      </c>
      <c r="B90">
        <v>21</v>
      </c>
      <c r="C90" s="152" t="s">
        <v>251</v>
      </c>
      <c r="D90">
        <v>21</v>
      </c>
      <c r="F90" t="s">
        <v>10</v>
      </c>
      <c r="G90" s="152" t="s">
        <v>252</v>
      </c>
      <c r="H90" s="2">
        <v>0</v>
      </c>
    </row>
    <row r="91" spans="1:8" ht="14.25">
      <c r="A91" s="152" t="s">
        <v>253</v>
      </c>
      <c r="B91">
        <v>19</v>
      </c>
      <c r="C91" s="152" t="s">
        <v>254</v>
      </c>
      <c r="D91">
        <v>19</v>
      </c>
      <c r="F91" t="s">
        <v>10</v>
      </c>
      <c r="G91" s="152" t="s">
        <v>255</v>
      </c>
      <c r="H91" s="2">
        <v>0</v>
      </c>
    </row>
    <row r="92" spans="1:8" ht="14.25">
      <c r="A92" s="152" t="s">
        <v>256</v>
      </c>
      <c r="B92">
        <v>19</v>
      </c>
      <c r="C92" s="152" t="s">
        <v>257</v>
      </c>
      <c r="D92">
        <v>19</v>
      </c>
      <c r="F92" t="s">
        <v>10</v>
      </c>
      <c r="G92" s="152" t="s">
        <v>258</v>
      </c>
      <c r="H92" s="2">
        <v>0</v>
      </c>
    </row>
    <row r="93" spans="1:8" ht="14.25">
      <c r="A93" s="152" t="s">
        <v>259</v>
      </c>
      <c r="B93">
        <v>18</v>
      </c>
      <c r="C93" s="152" t="s">
        <v>260</v>
      </c>
      <c r="D93">
        <v>18</v>
      </c>
      <c r="F93" t="s">
        <v>10</v>
      </c>
      <c r="G93" s="152" t="s">
        <v>261</v>
      </c>
      <c r="H93" s="2">
        <v>0</v>
      </c>
    </row>
    <row r="94" spans="1:8" ht="14.25">
      <c r="A94" s="152" t="s">
        <v>262</v>
      </c>
      <c r="B94">
        <v>19</v>
      </c>
      <c r="C94" s="152" t="s">
        <v>263</v>
      </c>
      <c r="D94">
        <v>19</v>
      </c>
      <c r="F94" t="s">
        <v>10</v>
      </c>
      <c r="G94" s="152" t="s">
        <v>264</v>
      </c>
      <c r="H94" s="2">
        <v>0</v>
      </c>
    </row>
    <row r="95" spans="1:8" ht="14.25">
      <c r="A95" s="152" t="s">
        <v>265</v>
      </c>
      <c r="B95">
        <v>19</v>
      </c>
      <c r="C95" s="152" t="s">
        <v>266</v>
      </c>
      <c r="D95">
        <v>19</v>
      </c>
      <c r="F95" t="s">
        <v>10</v>
      </c>
      <c r="G95" s="152" t="s">
        <v>267</v>
      </c>
      <c r="H95" s="2">
        <v>0</v>
      </c>
    </row>
    <row r="96" spans="1:8" ht="14.25">
      <c r="A96" s="152" t="s">
        <v>268</v>
      </c>
      <c r="B96">
        <v>19</v>
      </c>
      <c r="C96" s="152" t="s">
        <v>269</v>
      </c>
      <c r="D96">
        <v>19</v>
      </c>
      <c r="F96" t="s">
        <v>10</v>
      </c>
      <c r="G96" s="152" t="s">
        <v>270</v>
      </c>
      <c r="H96" s="2">
        <v>0</v>
      </c>
    </row>
    <row r="97" spans="1:8" ht="14.25">
      <c r="A97" s="152" t="s">
        <v>271</v>
      </c>
      <c r="B97">
        <v>18</v>
      </c>
      <c r="C97" s="152" t="s">
        <v>272</v>
      </c>
      <c r="D97">
        <v>18</v>
      </c>
      <c r="F97" t="s">
        <v>10</v>
      </c>
      <c r="G97" s="152" t="s">
        <v>273</v>
      </c>
      <c r="H97" s="2">
        <v>0</v>
      </c>
    </row>
    <row r="98" spans="1:8" ht="14.25">
      <c r="A98" s="152" t="s">
        <v>274</v>
      </c>
      <c r="B98">
        <v>19</v>
      </c>
      <c r="C98" s="152" t="s">
        <v>275</v>
      </c>
      <c r="D98">
        <v>19</v>
      </c>
      <c r="F98" t="s">
        <v>10</v>
      </c>
      <c r="G98" s="152" t="s">
        <v>276</v>
      </c>
      <c r="H98" s="2">
        <v>0</v>
      </c>
    </row>
    <row r="99" spans="1:8" ht="14.25">
      <c r="A99" s="152" t="s">
        <v>240</v>
      </c>
      <c r="B99">
        <f>SUM(B86:B98)</f>
        <v>309</v>
      </c>
      <c r="C99" s="152" t="s">
        <v>240</v>
      </c>
      <c r="D99">
        <f>SUM(D86:D98)</f>
        <v>309</v>
      </c>
      <c r="G99">
        <v>220</v>
      </c>
      <c r="H99" s="2">
        <v>220</v>
      </c>
    </row>
    <row r="100" spans="1:8" ht="28.5">
      <c r="A100" s="152" t="s">
        <v>277</v>
      </c>
      <c r="B100">
        <v>39</v>
      </c>
      <c r="C100" s="152" t="s">
        <v>278</v>
      </c>
      <c r="D100">
        <v>39</v>
      </c>
      <c r="F100" t="s">
        <v>14</v>
      </c>
      <c r="G100" s="152" t="s">
        <v>279</v>
      </c>
      <c r="H100" s="2">
        <v>0</v>
      </c>
    </row>
    <row r="101" spans="1:8" ht="14.25">
      <c r="A101" s="152" t="s">
        <v>280</v>
      </c>
      <c r="B101">
        <v>42</v>
      </c>
      <c r="C101" s="152" t="s">
        <v>281</v>
      </c>
      <c r="D101">
        <v>42</v>
      </c>
      <c r="F101" t="s">
        <v>10</v>
      </c>
      <c r="G101" s="152" t="s">
        <v>282</v>
      </c>
      <c r="H101" s="2">
        <v>0</v>
      </c>
    </row>
    <row r="102" spans="1:8" ht="14.25">
      <c r="A102" s="152" t="s">
        <v>283</v>
      </c>
      <c r="B102">
        <v>24</v>
      </c>
      <c r="C102" s="152" t="s">
        <v>284</v>
      </c>
      <c r="D102">
        <v>24</v>
      </c>
      <c r="F102" t="s">
        <v>10</v>
      </c>
      <c r="G102" s="152" t="s">
        <v>285</v>
      </c>
      <c r="H102" s="2">
        <v>0</v>
      </c>
    </row>
    <row r="103" spans="1:8" ht="14.25">
      <c r="A103" s="152" t="s">
        <v>286</v>
      </c>
      <c r="B103">
        <v>23</v>
      </c>
      <c r="C103" s="152" t="s">
        <v>287</v>
      </c>
      <c r="D103">
        <v>23</v>
      </c>
      <c r="F103" t="s">
        <v>10</v>
      </c>
      <c r="G103" s="152" t="s">
        <v>288</v>
      </c>
      <c r="H103" s="2">
        <v>0</v>
      </c>
    </row>
    <row r="104" spans="1:8" ht="14.25">
      <c r="A104" s="152" t="s">
        <v>289</v>
      </c>
      <c r="B104">
        <v>20</v>
      </c>
      <c r="C104" s="152" t="s">
        <v>290</v>
      </c>
      <c r="D104">
        <v>20</v>
      </c>
      <c r="F104" t="s">
        <v>10</v>
      </c>
      <c r="G104" s="152" t="s">
        <v>291</v>
      </c>
      <c r="H104" s="2">
        <v>0</v>
      </c>
    </row>
    <row r="105" spans="1:8" ht="14.25">
      <c r="A105" s="152" t="s">
        <v>292</v>
      </c>
      <c r="B105">
        <v>20</v>
      </c>
      <c r="C105" s="152" t="s">
        <v>293</v>
      </c>
      <c r="D105">
        <v>20</v>
      </c>
      <c r="F105" t="s">
        <v>10</v>
      </c>
      <c r="G105" s="152" t="s">
        <v>294</v>
      </c>
      <c r="H105" s="2">
        <v>0</v>
      </c>
    </row>
    <row r="106" spans="1:8" ht="14.25">
      <c r="A106" s="152" t="s">
        <v>295</v>
      </c>
      <c r="B106">
        <v>19</v>
      </c>
      <c r="C106" s="152" t="s">
        <v>296</v>
      </c>
      <c r="D106">
        <v>19</v>
      </c>
      <c r="F106" t="s">
        <v>10</v>
      </c>
      <c r="G106" s="152" t="s">
        <v>297</v>
      </c>
      <c r="H106" s="2">
        <v>0</v>
      </c>
    </row>
    <row r="107" spans="1:8" ht="14.25">
      <c r="A107" s="152" t="s">
        <v>298</v>
      </c>
      <c r="B107">
        <v>19</v>
      </c>
      <c r="C107" s="152" t="s">
        <v>299</v>
      </c>
      <c r="D107">
        <v>19</v>
      </c>
      <c r="F107" t="s">
        <v>10</v>
      </c>
      <c r="G107" s="152" t="s">
        <v>300</v>
      </c>
      <c r="H107" s="2">
        <v>0</v>
      </c>
    </row>
    <row r="108" spans="1:8" ht="14.25">
      <c r="A108" s="152" t="s">
        <v>301</v>
      </c>
      <c r="B108">
        <v>19</v>
      </c>
      <c r="C108" s="152" t="s">
        <v>302</v>
      </c>
      <c r="D108">
        <v>19</v>
      </c>
      <c r="F108" t="s">
        <v>10</v>
      </c>
      <c r="G108" s="152" t="s">
        <v>303</v>
      </c>
      <c r="H108" s="2">
        <v>0</v>
      </c>
    </row>
    <row r="109" spans="1:8" ht="14.25">
      <c r="A109" s="152" t="s">
        <v>279</v>
      </c>
      <c r="B109">
        <f>SUM(B100:B108)</f>
        <v>225</v>
      </c>
      <c r="C109" s="152" t="s">
        <v>279</v>
      </c>
      <c r="D109">
        <f>SUM(D100:D108)</f>
        <v>225</v>
      </c>
      <c r="G109">
        <v>155</v>
      </c>
      <c r="H109" s="2">
        <v>155</v>
      </c>
    </row>
    <row r="110" spans="2:6" ht="13.5">
      <c r="B110">
        <f>SUM(B2:B108)</f>
        <v>5424</v>
      </c>
      <c r="D110">
        <f>SUM(D2:D108)</f>
        <v>5424</v>
      </c>
      <c r="F110">
        <f>SUMIF(F1:F108,"中院",B1:B108)</f>
        <v>495</v>
      </c>
    </row>
    <row r="111" ht="13.5">
      <c r="F111">
        <f>SUMIF(F1:F110,"基层",B1:B110)</f>
        <v>2279</v>
      </c>
    </row>
  </sheetData>
  <sheetProtection/>
  <autoFilter ref="A1:I111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80"/>
  <sheetViews>
    <sheetView workbookViewId="0" topLeftCell="A1">
      <pane xSplit="3" ySplit="3" topLeftCell="D4" activePane="bottomRight" state="frozen"/>
      <selection pane="bottomRight" activeCell="G11" sqref="G11"/>
    </sheetView>
  </sheetViews>
  <sheetFormatPr defaultColWidth="9.00390625" defaultRowHeight="15"/>
  <cols>
    <col min="1" max="1" width="3.8515625" style="0" customWidth="1"/>
    <col min="2" max="2" width="8.7109375" style="0" customWidth="1"/>
    <col min="3" max="3" width="6.7109375" style="0" customWidth="1"/>
    <col min="4" max="4" width="7.57421875" style="0" customWidth="1"/>
    <col min="5" max="5" width="8.28125" style="0" customWidth="1"/>
    <col min="6" max="6" width="10.7109375" style="133" customWidth="1"/>
    <col min="7" max="7" width="4.28125" style="0" customWidth="1"/>
    <col min="8" max="8" width="14.28125" style="0" customWidth="1"/>
    <col min="9" max="9" width="9.00390625" style="0" customWidth="1"/>
    <col min="10" max="10" width="9.28125" style="0" customWidth="1"/>
    <col min="11" max="11" width="8.7109375" style="0" customWidth="1"/>
    <col min="12" max="12" width="8.57421875" style="0" customWidth="1"/>
    <col min="13" max="13" width="9.8515625" style="0" customWidth="1"/>
    <col min="14" max="14" width="9.140625" style="0" customWidth="1"/>
    <col min="15" max="15" width="5.140625" style="0" customWidth="1"/>
    <col min="16" max="16" width="12.28125" style="0" customWidth="1"/>
    <col min="17" max="17" width="14.140625" style="0" customWidth="1"/>
  </cols>
  <sheetData>
    <row r="1" spans="1:16" ht="27.75" customHeight="1">
      <c r="A1" s="134" t="s">
        <v>304</v>
      </c>
      <c r="B1" s="134"/>
      <c r="C1" s="134"/>
      <c r="D1" s="134"/>
      <c r="E1" s="134"/>
      <c r="F1" s="135"/>
      <c r="G1" s="134"/>
      <c r="H1" s="134"/>
      <c r="I1" s="134"/>
      <c r="J1" s="134"/>
      <c r="K1" s="134"/>
      <c r="L1" s="134"/>
      <c r="M1" s="134"/>
      <c r="N1" s="134"/>
      <c r="O1" s="134"/>
      <c r="P1" s="134"/>
    </row>
    <row r="2" spans="1:16" ht="27.75" customHeight="1">
      <c r="A2" s="136" t="s">
        <v>305</v>
      </c>
      <c r="B2" s="136" t="s">
        <v>0</v>
      </c>
      <c r="C2" s="136" t="s">
        <v>306</v>
      </c>
      <c r="D2" s="137" t="s">
        <v>307</v>
      </c>
      <c r="E2" s="136" t="s">
        <v>308</v>
      </c>
      <c r="F2" s="138" t="s">
        <v>309</v>
      </c>
      <c r="G2" s="137" t="s">
        <v>310</v>
      </c>
      <c r="H2" s="137" t="s">
        <v>311</v>
      </c>
      <c r="I2" s="137" t="s">
        <v>312</v>
      </c>
      <c r="J2" s="137" t="s">
        <v>313</v>
      </c>
      <c r="K2" s="137" t="s">
        <v>314</v>
      </c>
      <c r="L2" s="137" t="s">
        <v>315</v>
      </c>
      <c r="M2" s="137" t="s">
        <v>316</v>
      </c>
      <c r="N2" s="137" t="s">
        <v>317</v>
      </c>
      <c r="O2" s="137" t="s">
        <v>318</v>
      </c>
      <c r="P2" s="136" t="s">
        <v>319</v>
      </c>
    </row>
    <row r="3" spans="1:16" s="127" customFormat="1" ht="17.25" customHeight="1">
      <c r="A3" s="139" t="s">
        <v>319</v>
      </c>
      <c r="B3" s="140"/>
      <c r="C3" s="122" t="s">
        <v>320</v>
      </c>
      <c r="D3" s="78" t="s">
        <v>320</v>
      </c>
      <c r="E3" s="122" t="s">
        <v>320</v>
      </c>
      <c r="F3" s="78" t="s">
        <v>320</v>
      </c>
      <c r="G3" s="122" t="s">
        <v>320</v>
      </c>
      <c r="H3" s="78" t="s">
        <v>320</v>
      </c>
      <c r="I3" s="147" t="e">
        <f>SUM(I4:I80)</f>
        <v>#REF!</v>
      </c>
      <c r="J3" s="147" t="e">
        <f>SUM(J4:J80)</f>
        <v>#REF!</v>
      </c>
      <c r="K3" s="147">
        <f>SUM(K4:K80)</f>
        <v>2520</v>
      </c>
      <c r="L3" s="147" t="e">
        <f>SUM(L4:L80)</f>
        <v>#REF!</v>
      </c>
      <c r="M3" s="148" t="e">
        <f>ROUND(ROUNDUP(COUNTIF($H$3:$H$591,"*书记员")*0.2,0)*_xlfn.AVERAGEIFS($L$3:$L$591,$H$3:$H$591,"*书记员")/3,2)</f>
        <v>#DIV/0!</v>
      </c>
      <c r="N3" s="147" t="e">
        <f>SUM(N4:N80)</f>
        <v>#REF!</v>
      </c>
      <c r="O3" s="149" t="s">
        <v>320</v>
      </c>
      <c r="P3" s="147" t="e">
        <f>SUM(P4:P80)+M3</f>
        <v>#REF!</v>
      </c>
    </row>
    <row r="4" spans="1:17" s="127" customFormat="1" ht="14.25">
      <c r="A4" s="22">
        <v>1</v>
      </c>
      <c r="B4" s="34" t="s">
        <v>5</v>
      </c>
      <c r="C4" s="141" t="s">
        <v>321</v>
      </c>
      <c r="D4" s="141" t="s">
        <v>322</v>
      </c>
      <c r="E4" s="141" t="s">
        <v>323</v>
      </c>
      <c r="F4" s="142">
        <v>41699</v>
      </c>
      <c r="G4" s="143">
        <f>DATEDIF(F4,"2018-9-1","Y")</f>
        <v>4</v>
      </c>
      <c r="H4" s="144" t="e">
        <f>VLOOKUP(G4,#REF!,2,1)</f>
        <v>#REF!</v>
      </c>
      <c r="I4" s="148" t="e">
        <f>VLOOKUP(H4,#REF!,2,0)</f>
        <v>#REF!</v>
      </c>
      <c r="J4" s="150" t="e">
        <f>VLOOKUP(D4,#REF!,2,0)*1.2</f>
        <v>#REF!</v>
      </c>
      <c r="K4" s="148">
        <f>(2018-YEAR(F4))*20</f>
        <v>80</v>
      </c>
      <c r="L4" s="148" t="e">
        <f>(I4+J4+K4)*1.5</f>
        <v>#REF!</v>
      </c>
      <c r="M4" s="149" t="s">
        <v>320</v>
      </c>
      <c r="N4" s="149" t="e">
        <f>#REF!</f>
        <v>#REF!</v>
      </c>
      <c r="O4" s="149">
        <v>12</v>
      </c>
      <c r="P4" s="148" t="e">
        <f>SUM(I4:K4,N4)*O4+L4</f>
        <v>#REF!</v>
      </c>
      <c r="Q4" s="93"/>
    </row>
    <row r="5" spans="1:16" s="127" customFormat="1" ht="14.25">
      <c r="A5" s="22">
        <v>2</v>
      </c>
      <c r="B5" s="34" t="s">
        <v>5</v>
      </c>
      <c r="C5" s="141" t="s">
        <v>324</v>
      </c>
      <c r="D5" s="141" t="s">
        <v>322</v>
      </c>
      <c r="E5" s="141" t="s">
        <v>323</v>
      </c>
      <c r="F5" s="142">
        <v>42186</v>
      </c>
      <c r="G5" s="143">
        <f aca="true" t="shared" si="0" ref="G5:G68">DATEDIF(F5,"2018-9-1","Y")</f>
        <v>3</v>
      </c>
      <c r="H5" s="144" t="e">
        <f>VLOOKUP(G5,#REF!,2,1)</f>
        <v>#REF!</v>
      </c>
      <c r="I5" s="148" t="e">
        <f>VLOOKUP(H5,#REF!,2,0)</f>
        <v>#REF!</v>
      </c>
      <c r="J5" s="150" t="e">
        <f>VLOOKUP(D5,#REF!,2,0)*1.2</f>
        <v>#REF!</v>
      </c>
      <c r="K5" s="148">
        <f aca="true" t="shared" si="1" ref="K5:K68">(2018-YEAR(F5))*20</f>
        <v>60</v>
      </c>
      <c r="L5" s="148" t="e">
        <f aca="true" t="shared" si="2" ref="L5:L68">(I5+J5+K5)*1.5</f>
        <v>#REF!</v>
      </c>
      <c r="M5" s="149" t="s">
        <v>320</v>
      </c>
      <c r="N5" s="149" t="e">
        <f>#REF!</f>
        <v>#REF!</v>
      </c>
      <c r="O5" s="149">
        <v>12</v>
      </c>
      <c r="P5" s="148" t="e">
        <f aca="true" t="shared" si="3" ref="P5:P68">SUM(I5:K5,N5)*O5+L5</f>
        <v>#REF!</v>
      </c>
    </row>
    <row r="6" spans="1:16" s="127" customFormat="1" ht="14.25">
      <c r="A6" s="22">
        <v>3</v>
      </c>
      <c r="B6" s="34" t="s">
        <v>5</v>
      </c>
      <c r="C6" s="141" t="s">
        <v>325</v>
      </c>
      <c r="D6" s="141" t="s">
        <v>322</v>
      </c>
      <c r="E6" s="141" t="s">
        <v>323</v>
      </c>
      <c r="F6" s="142">
        <v>41944</v>
      </c>
      <c r="G6" s="143">
        <f t="shared" si="0"/>
        <v>3</v>
      </c>
      <c r="H6" s="144" t="e">
        <f>VLOOKUP(G6,#REF!,2,1)</f>
        <v>#REF!</v>
      </c>
      <c r="I6" s="148" t="e">
        <f>VLOOKUP(H6,#REF!,2,0)</f>
        <v>#REF!</v>
      </c>
      <c r="J6" s="150" t="e">
        <f>VLOOKUP(D6,#REF!,2,0)*1.2</f>
        <v>#REF!</v>
      </c>
      <c r="K6" s="148">
        <f t="shared" si="1"/>
        <v>80</v>
      </c>
      <c r="L6" s="148" t="e">
        <f t="shared" si="2"/>
        <v>#REF!</v>
      </c>
      <c r="M6" s="149" t="s">
        <v>320</v>
      </c>
      <c r="N6" s="149" t="e">
        <f>#REF!</f>
        <v>#REF!</v>
      </c>
      <c r="O6" s="149">
        <v>12</v>
      </c>
      <c r="P6" s="148" t="e">
        <f t="shared" si="3"/>
        <v>#REF!</v>
      </c>
    </row>
    <row r="7" spans="1:16" s="127" customFormat="1" ht="14.25">
      <c r="A7" s="22">
        <v>4</v>
      </c>
      <c r="B7" s="34" t="s">
        <v>5</v>
      </c>
      <c r="C7" s="141" t="s">
        <v>326</v>
      </c>
      <c r="D7" s="141" t="s">
        <v>322</v>
      </c>
      <c r="E7" s="141" t="s">
        <v>323</v>
      </c>
      <c r="F7" s="142">
        <v>41944</v>
      </c>
      <c r="G7" s="143">
        <f t="shared" si="0"/>
        <v>3</v>
      </c>
      <c r="H7" s="144" t="e">
        <f>VLOOKUP(G7,#REF!,2,1)</f>
        <v>#REF!</v>
      </c>
      <c r="I7" s="148" t="e">
        <f>VLOOKUP(H7,#REF!,2,0)</f>
        <v>#REF!</v>
      </c>
      <c r="J7" s="150" t="e">
        <f>VLOOKUP(D7,#REF!,2,0)*1.2</f>
        <v>#REF!</v>
      </c>
      <c r="K7" s="148">
        <f t="shared" si="1"/>
        <v>80</v>
      </c>
      <c r="L7" s="148" t="e">
        <f t="shared" si="2"/>
        <v>#REF!</v>
      </c>
      <c r="M7" s="149" t="s">
        <v>320</v>
      </c>
      <c r="N7" s="149" t="e">
        <f>#REF!</f>
        <v>#REF!</v>
      </c>
      <c r="O7" s="149">
        <v>12</v>
      </c>
      <c r="P7" s="148" t="e">
        <f t="shared" si="3"/>
        <v>#REF!</v>
      </c>
    </row>
    <row r="8" spans="1:16" s="127" customFormat="1" ht="14.25">
      <c r="A8" s="22">
        <v>5</v>
      </c>
      <c r="B8" s="34" t="s">
        <v>5</v>
      </c>
      <c r="C8" s="141" t="s">
        <v>327</v>
      </c>
      <c r="D8" s="141" t="s">
        <v>322</v>
      </c>
      <c r="E8" s="141" t="s">
        <v>323</v>
      </c>
      <c r="F8" s="142">
        <v>42522</v>
      </c>
      <c r="G8" s="143">
        <f t="shared" si="0"/>
        <v>2</v>
      </c>
      <c r="H8" s="144" t="e">
        <f>VLOOKUP(G8,#REF!,2,1)</f>
        <v>#REF!</v>
      </c>
      <c r="I8" s="148" t="e">
        <f>VLOOKUP(H8,#REF!,2,0)</f>
        <v>#REF!</v>
      </c>
      <c r="J8" s="150" t="e">
        <f>VLOOKUP(D8,#REF!,2,0)*1.2</f>
        <v>#REF!</v>
      </c>
      <c r="K8" s="148">
        <f t="shared" si="1"/>
        <v>40</v>
      </c>
      <c r="L8" s="148" t="e">
        <f t="shared" si="2"/>
        <v>#REF!</v>
      </c>
      <c r="M8" s="149" t="s">
        <v>320</v>
      </c>
      <c r="N8" s="149" t="e">
        <f>#REF!</f>
        <v>#REF!</v>
      </c>
      <c r="O8" s="149">
        <v>12</v>
      </c>
      <c r="P8" s="148" t="e">
        <f t="shared" si="3"/>
        <v>#REF!</v>
      </c>
    </row>
    <row r="9" spans="1:16" s="127" customFormat="1" ht="14.25">
      <c r="A9" s="22">
        <v>6</v>
      </c>
      <c r="B9" s="34" t="s">
        <v>5</v>
      </c>
      <c r="C9" s="141" t="s">
        <v>328</v>
      </c>
      <c r="D9" s="141" t="s">
        <v>322</v>
      </c>
      <c r="E9" s="141" t="s">
        <v>323</v>
      </c>
      <c r="F9" s="142">
        <v>42522</v>
      </c>
      <c r="G9" s="143">
        <f t="shared" si="0"/>
        <v>2</v>
      </c>
      <c r="H9" s="144" t="e">
        <f>VLOOKUP(G9,#REF!,2,1)</f>
        <v>#REF!</v>
      </c>
      <c r="I9" s="148" t="e">
        <f>VLOOKUP(H9,#REF!,2,0)</f>
        <v>#REF!</v>
      </c>
      <c r="J9" s="150" t="e">
        <f>VLOOKUP(D9,#REF!,2,0)*1.2</f>
        <v>#REF!</v>
      </c>
      <c r="K9" s="148">
        <f t="shared" si="1"/>
        <v>40</v>
      </c>
      <c r="L9" s="148" t="e">
        <f t="shared" si="2"/>
        <v>#REF!</v>
      </c>
      <c r="M9" s="149" t="s">
        <v>320</v>
      </c>
      <c r="N9" s="149" t="e">
        <f>#REF!</f>
        <v>#REF!</v>
      </c>
      <c r="O9" s="149">
        <v>12</v>
      </c>
      <c r="P9" s="148" t="e">
        <f t="shared" si="3"/>
        <v>#REF!</v>
      </c>
    </row>
    <row r="10" spans="1:16" s="127" customFormat="1" ht="14.25">
      <c r="A10" s="22">
        <v>7</v>
      </c>
      <c r="B10" s="34" t="s">
        <v>5</v>
      </c>
      <c r="C10" s="141" t="s">
        <v>329</v>
      </c>
      <c r="D10" s="141" t="s">
        <v>322</v>
      </c>
      <c r="E10" s="141" t="s">
        <v>323</v>
      </c>
      <c r="F10" s="142">
        <v>42634</v>
      </c>
      <c r="G10" s="143">
        <f t="shared" si="0"/>
        <v>1</v>
      </c>
      <c r="H10" s="144" t="e">
        <f>VLOOKUP(G10,#REF!,2,1)</f>
        <v>#REF!</v>
      </c>
      <c r="I10" s="148" t="e">
        <f>VLOOKUP(H10,#REF!,2,0)</f>
        <v>#REF!</v>
      </c>
      <c r="J10" s="150" t="e">
        <f>VLOOKUP(D10,#REF!,2,0)*1.2</f>
        <v>#REF!</v>
      </c>
      <c r="K10" s="148">
        <f t="shared" si="1"/>
        <v>40</v>
      </c>
      <c r="L10" s="148" t="e">
        <f t="shared" si="2"/>
        <v>#REF!</v>
      </c>
      <c r="M10" s="149" t="s">
        <v>320</v>
      </c>
      <c r="N10" s="149" t="e">
        <f>#REF!</f>
        <v>#REF!</v>
      </c>
      <c r="O10" s="149">
        <v>12</v>
      </c>
      <c r="P10" s="148" t="e">
        <f t="shared" si="3"/>
        <v>#REF!</v>
      </c>
    </row>
    <row r="11" spans="1:16" s="127" customFormat="1" ht="14.25">
      <c r="A11" s="22">
        <v>8</v>
      </c>
      <c r="B11" s="34" t="s">
        <v>5</v>
      </c>
      <c r="C11" s="145" t="s">
        <v>330</v>
      </c>
      <c r="D11" s="141" t="s">
        <v>322</v>
      </c>
      <c r="E11" s="141" t="s">
        <v>323</v>
      </c>
      <c r="F11" s="142">
        <v>42634</v>
      </c>
      <c r="G11" s="143">
        <f t="shared" si="0"/>
        <v>1</v>
      </c>
      <c r="H11" s="144" t="e">
        <f>VLOOKUP(G11,#REF!,2,1)</f>
        <v>#REF!</v>
      </c>
      <c r="I11" s="148" t="e">
        <f>VLOOKUP(H11,#REF!,2,0)</f>
        <v>#REF!</v>
      </c>
      <c r="J11" s="150" t="e">
        <f>VLOOKUP(D11,#REF!,2,0)*1.2</f>
        <v>#REF!</v>
      </c>
      <c r="K11" s="148">
        <f t="shared" si="1"/>
        <v>40</v>
      </c>
      <c r="L11" s="148" t="e">
        <f t="shared" si="2"/>
        <v>#REF!</v>
      </c>
      <c r="M11" s="149" t="s">
        <v>320</v>
      </c>
      <c r="N11" s="149" t="e">
        <f>#REF!</f>
        <v>#REF!</v>
      </c>
      <c r="O11" s="149">
        <v>12</v>
      </c>
      <c r="P11" s="148" t="e">
        <f t="shared" si="3"/>
        <v>#REF!</v>
      </c>
    </row>
    <row r="12" spans="1:16" s="127" customFormat="1" ht="14.25">
      <c r="A12" s="22">
        <v>9</v>
      </c>
      <c r="B12" s="34" t="s">
        <v>5</v>
      </c>
      <c r="C12" s="145" t="s">
        <v>331</v>
      </c>
      <c r="D12" s="141" t="s">
        <v>322</v>
      </c>
      <c r="E12" s="141" t="s">
        <v>323</v>
      </c>
      <c r="F12" s="142">
        <v>42186</v>
      </c>
      <c r="G12" s="143">
        <f t="shared" si="0"/>
        <v>3</v>
      </c>
      <c r="H12" s="144" t="e">
        <f>VLOOKUP(G12,#REF!,2,1)</f>
        <v>#REF!</v>
      </c>
      <c r="I12" s="148" t="e">
        <f>VLOOKUP(H12,#REF!,2,0)</f>
        <v>#REF!</v>
      </c>
      <c r="J12" s="150" t="e">
        <f>VLOOKUP(D12,#REF!,2,0)*1.2</f>
        <v>#REF!</v>
      </c>
      <c r="K12" s="148">
        <f t="shared" si="1"/>
        <v>60</v>
      </c>
      <c r="L12" s="148" t="e">
        <f t="shared" si="2"/>
        <v>#REF!</v>
      </c>
      <c r="M12" s="149" t="s">
        <v>320</v>
      </c>
      <c r="N12" s="149" t="e">
        <f>#REF!</f>
        <v>#REF!</v>
      </c>
      <c r="O12" s="149">
        <v>12</v>
      </c>
      <c r="P12" s="148" t="e">
        <f t="shared" si="3"/>
        <v>#REF!</v>
      </c>
    </row>
    <row r="13" spans="1:16" s="127" customFormat="1" ht="14.25">
      <c r="A13" s="22">
        <v>10</v>
      </c>
      <c r="B13" s="34" t="s">
        <v>5</v>
      </c>
      <c r="C13" s="145" t="s">
        <v>332</v>
      </c>
      <c r="D13" s="141" t="s">
        <v>322</v>
      </c>
      <c r="E13" s="141" t="s">
        <v>323</v>
      </c>
      <c r="F13" s="142">
        <v>42522</v>
      </c>
      <c r="G13" s="143">
        <f t="shared" si="0"/>
        <v>2</v>
      </c>
      <c r="H13" s="144" t="e">
        <f>VLOOKUP(G13,#REF!,2,1)</f>
        <v>#REF!</v>
      </c>
      <c r="I13" s="148" t="e">
        <f>VLOOKUP(H13,#REF!,2,0)</f>
        <v>#REF!</v>
      </c>
      <c r="J13" s="150" t="e">
        <f>VLOOKUP(D13,#REF!,2,0)*1.2</f>
        <v>#REF!</v>
      </c>
      <c r="K13" s="148">
        <f t="shared" si="1"/>
        <v>40</v>
      </c>
      <c r="L13" s="148" t="e">
        <f t="shared" si="2"/>
        <v>#REF!</v>
      </c>
      <c r="M13" s="149" t="s">
        <v>320</v>
      </c>
      <c r="N13" s="149" t="e">
        <f>#REF!</f>
        <v>#REF!</v>
      </c>
      <c r="O13" s="149">
        <v>12</v>
      </c>
      <c r="P13" s="148" t="e">
        <f t="shared" si="3"/>
        <v>#REF!</v>
      </c>
    </row>
    <row r="14" spans="1:16" s="127" customFormat="1" ht="14.25">
      <c r="A14" s="22">
        <v>11</v>
      </c>
      <c r="B14" s="34" t="s">
        <v>5</v>
      </c>
      <c r="C14" s="145" t="s">
        <v>333</v>
      </c>
      <c r="D14" s="141" t="s">
        <v>322</v>
      </c>
      <c r="E14" s="141" t="s">
        <v>323</v>
      </c>
      <c r="F14" s="142">
        <v>42522</v>
      </c>
      <c r="G14" s="143">
        <f t="shared" si="0"/>
        <v>2</v>
      </c>
      <c r="H14" s="144" t="e">
        <f>VLOOKUP(G14,#REF!,2,1)</f>
        <v>#REF!</v>
      </c>
      <c r="I14" s="148" t="e">
        <f>VLOOKUP(H14,#REF!,2,0)</f>
        <v>#REF!</v>
      </c>
      <c r="J14" s="150" t="e">
        <f>VLOOKUP(D14,#REF!,2,0)*1.2</f>
        <v>#REF!</v>
      </c>
      <c r="K14" s="148">
        <f t="shared" si="1"/>
        <v>40</v>
      </c>
      <c r="L14" s="148" t="e">
        <f t="shared" si="2"/>
        <v>#REF!</v>
      </c>
      <c r="M14" s="149" t="s">
        <v>320</v>
      </c>
      <c r="N14" s="149" t="e">
        <f>#REF!</f>
        <v>#REF!</v>
      </c>
      <c r="O14" s="149">
        <v>12</v>
      </c>
      <c r="P14" s="148" t="e">
        <f t="shared" si="3"/>
        <v>#REF!</v>
      </c>
    </row>
    <row r="15" spans="1:16" s="127" customFormat="1" ht="14.25">
      <c r="A15" s="22">
        <v>12</v>
      </c>
      <c r="B15" s="34" t="s">
        <v>5</v>
      </c>
      <c r="C15" s="145" t="s">
        <v>334</v>
      </c>
      <c r="D15" s="141" t="s">
        <v>322</v>
      </c>
      <c r="E15" s="141" t="s">
        <v>323</v>
      </c>
      <c r="F15" s="142">
        <v>41579</v>
      </c>
      <c r="G15" s="143">
        <f t="shared" si="0"/>
        <v>4</v>
      </c>
      <c r="H15" s="144" t="e">
        <f>VLOOKUP(G15,#REF!,2,1)</f>
        <v>#REF!</v>
      </c>
      <c r="I15" s="148" t="e">
        <f>VLOOKUP(H15,#REF!,2,0)</f>
        <v>#REF!</v>
      </c>
      <c r="J15" s="150" t="e">
        <f>VLOOKUP(D15,#REF!,2,0)*1.2</f>
        <v>#REF!</v>
      </c>
      <c r="K15" s="148">
        <f t="shared" si="1"/>
        <v>100</v>
      </c>
      <c r="L15" s="148" t="e">
        <f t="shared" si="2"/>
        <v>#REF!</v>
      </c>
      <c r="M15" s="149" t="s">
        <v>320</v>
      </c>
      <c r="N15" s="149" t="e">
        <f>#REF!</f>
        <v>#REF!</v>
      </c>
      <c r="O15" s="149">
        <v>12</v>
      </c>
      <c r="P15" s="148" t="e">
        <f t="shared" si="3"/>
        <v>#REF!</v>
      </c>
    </row>
    <row r="16" spans="1:16" s="127" customFormat="1" ht="14.25">
      <c r="A16" s="22">
        <v>13</v>
      </c>
      <c r="B16" s="34" t="s">
        <v>5</v>
      </c>
      <c r="C16" s="145" t="s">
        <v>335</v>
      </c>
      <c r="D16" s="141" t="s">
        <v>322</v>
      </c>
      <c r="E16" s="141" t="s">
        <v>323</v>
      </c>
      <c r="F16" s="142">
        <v>42522</v>
      </c>
      <c r="G16" s="143">
        <f t="shared" si="0"/>
        <v>2</v>
      </c>
      <c r="H16" s="144" t="e">
        <f>VLOOKUP(G16,#REF!,2,1)</f>
        <v>#REF!</v>
      </c>
      <c r="I16" s="148" t="e">
        <f>VLOOKUP(H16,#REF!,2,0)</f>
        <v>#REF!</v>
      </c>
      <c r="J16" s="150" t="e">
        <f>VLOOKUP(D16,#REF!,2,0)*1.2</f>
        <v>#REF!</v>
      </c>
      <c r="K16" s="148">
        <f t="shared" si="1"/>
        <v>40</v>
      </c>
      <c r="L16" s="148" t="e">
        <f t="shared" si="2"/>
        <v>#REF!</v>
      </c>
      <c r="M16" s="149" t="s">
        <v>320</v>
      </c>
      <c r="N16" s="149" t="e">
        <f>#REF!</f>
        <v>#REF!</v>
      </c>
      <c r="O16" s="149">
        <v>12</v>
      </c>
      <c r="P16" s="148" t="e">
        <f t="shared" si="3"/>
        <v>#REF!</v>
      </c>
    </row>
    <row r="17" spans="1:16" s="127" customFormat="1" ht="14.25">
      <c r="A17" s="22">
        <v>14</v>
      </c>
      <c r="B17" s="34" t="s">
        <v>5</v>
      </c>
      <c r="C17" s="145" t="s">
        <v>336</v>
      </c>
      <c r="D17" s="141" t="s">
        <v>322</v>
      </c>
      <c r="E17" s="141" t="s">
        <v>323</v>
      </c>
      <c r="F17" s="142">
        <v>42522</v>
      </c>
      <c r="G17" s="143">
        <f t="shared" si="0"/>
        <v>2</v>
      </c>
      <c r="H17" s="144" t="e">
        <f>VLOOKUP(G17,#REF!,2,1)</f>
        <v>#REF!</v>
      </c>
      <c r="I17" s="148" t="e">
        <f>VLOOKUP(H17,#REF!,2,0)</f>
        <v>#REF!</v>
      </c>
      <c r="J17" s="150" t="e">
        <f>VLOOKUP(D17,#REF!,2,0)*1.2</f>
        <v>#REF!</v>
      </c>
      <c r="K17" s="148">
        <f t="shared" si="1"/>
        <v>40</v>
      </c>
      <c r="L17" s="148" t="e">
        <f t="shared" si="2"/>
        <v>#REF!</v>
      </c>
      <c r="M17" s="149" t="s">
        <v>320</v>
      </c>
      <c r="N17" s="149" t="e">
        <f>#REF!</f>
        <v>#REF!</v>
      </c>
      <c r="O17" s="149">
        <v>12</v>
      </c>
      <c r="P17" s="148" t="e">
        <f t="shared" si="3"/>
        <v>#REF!</v>
      </c>
    </row>
    <row r="18" spans="1:16" s="127" customFormat="1" ht="14.25">
      <c r="A18" s="22">
        <v>15</v>
      </c>
      <c r="B18" s="34" t="s">
        <v>5</v>
      </c>
      <c r="C18" s="145" t="s">
        <v>337</v>
      </c>
      <c r="D18" s="141" t="s">
        <v>322</v>
      </c>
      <c r="E18" s="141" t="s">
        <v>323</v>
      </c>
      <c r="F18" s="142">
        <v>41944</v>
      </c>
      <c r="G18" s="143">
        <f t="shared" si="0"/>
        <v>3</v>
      </c>
      <c r="H18" s="144" t="e">
        <f>VLOOKUP(G18,#REF!,2,1)</f>
        <v>#REF!</v>
      </c>
      <c r="I18" s="148" t="e">
        <f>VLOOKUP(H18,#REF!,2,0)</f>
        <v>#REF!</v>
      </c>
      <c r="J18" s="150" t="e">
        <f>VLOOKUP(D18,#REF!,2,0)*1.2</f>
        <v>#REF!</v>
      </c>
      <c r="K18" s="148">
        <f t="shared" si="1"/>
        <v>80</v>
      </c>
      <c r="L18" s="148" t="e">
        <f t="shared" si="2"/>
        <v>#REF!</v>
      </c>
      <c r="M18" s="149" t="s">
        <v>320</v>
      </c>
      <c r="N18" s="149" t="e">
        <f>#REF!</f>
        <v>#REF!</v>
      </c>
      <c r="O18" s="149">
        <v>12</v>
      </c>
      <c r="P18" s="148" t="e">
        <f t="shared" si="3"/>
        <v>#REF!</v>
      </c>
    </row>
    <row r="19" spans="1:16" s="127" customFormat="1" ht="14.25">
      <c r="A19" s="22">
        <v>16</v>
      </c>
      <c r="B19" s="34" t="s">
        <v>5</v>
      </c>
      <c r="C19" s="145" t="s">
        <v>338</v>
      </c>
      <c r="D19" s="141" t="s">
        <v>322</v>
      </c>
      <c r="E19" s="141" t="s">
        <v>323</v>
      </c>
      <c r="F19" s="142">
        <v>42522</v>
      </c>
      <c r="G19" s="143">
        <f t="shared" si="0"/>
        <v>2</v>
      </c>
      <c r="H19" s="144" t="e">
        <f>VLOOKUP(G19,#REF!,2,1)</f>
        <v>#REF!</v>
      </c>
      <c r="I19" s="148" t="e">
        <f>VLOOKUP(H19,#REF!,2,0)</f>
        <v>#REF!</v>
      </c>
      <c r="J19" s="150" t="e">
        <f>VLOOKUP(D19,#REF!,2,0)*1.2</f>
        <v>#REF!</v>
      </c>
      <c r="K19" s="148">
        <f t="shared" si="1"/>
        <v>40</v>
      </c>
      <c r="L19" s="148" t="e">
        <f t="shared" si="2"/>
        <v>#REF!</v>
      </c>
      <c r="M19" s="149" t="s">
        <v>320</v>
      </c>
      <c r="N19" s="149" t="e">
        <f>#REF!</f>
        <v>#REF!</v>
      </c>
      <c r="O19" s="149">
        <v>12</v>
      </c>
      <c r="P19" s="148" t="e">
        <f t="shared" si="3"/>
        <v>#REF!</v>
      </c>
    </row>
    <row r="20" spans="1:16" s="127" customFormat="1" ht="14.25">
      <c r="A20" s="22">
        <v>17</v>
      </c>
      <c r="B20" s="34" t="s">
        <v>5</v>
      </c>
      <c r="C20" s="145" t="s">
        <v>339</v>
      </c>
      <c r="D20" s="141" t="s">
        <v>322</v>
      </c>
      <c r="E20" s="141" t="s">
        <v>323</v>
      </c>
      <c r="F20" s="142">
        <v>41699</v>
      </c>
      <c r="G20" s="143">
        <f t="shared" si="0"/>
        <v>4</v>
      </c>
      <c r="H20" s="144" t="e">
        <f>VLOOKUP(G20,#REF!,2,1)</f>
        <v>#REF!</v>
      </c>
      <c r="I20" s="148" t="e">
        <f>VLOOKUP(H20,#REF!,2,0)</f>
        <v>#REF!</v>
      </c>
      <c r="J20" s="150" t="e">
        <f>VLOOKUP(D20,#REF!,2,0)*1.2</f>
        <v>#REF!</v>
      </c>
      <c r="K20" s="148">
        <f t="shared" si="1"/>
        <v>80</v>
      </c>
      <c r="L20" s="148" t="e">
        <f t="shared" si="2"/>
        <v>#REF!</v>
      </c>
      <c r="M20" s="149" t="s">
        <v>320</v>
      </c>
      <c r="N20" s="149" t="e">
        <f>#REF!</f>
        <v>#REF!</v>
      </c>
      <c r="O20" s="149">
        <v>12</v>
      </c>
      <c r="P20" s="148" t="e">
        <f t="shared" si="3"/>
        <v>#REF!</v>
      </c>
    </row>
    <row r="21" spans="1:16" s="127" customFormat="1" ht="14.25">
      <c r="A21" s="22">
        <v>18</v>
      </c>
      <c r="B21" s="34" t="s">
        <v>5</v>
      </c>
      <c r="C21" s="145" t="s">
        <v>340</v>
      </c>
      <c r="D21" s="141" t="s">
        <v>322</v>
      </c>
      <c r="E21" s="141" t="s">
        <v>323</v>
      </c>
      <c r="F21" s="142">
        <v>41699</v>
      </c>
      <c r="G21" s="143">
        <f t="shared" si="0"/>
        <v>4</v>
      </c>
      <c r="H21" s="144" t="e">
        <f>VLOOKUP(G21,#REF!,2,1)</f>
        <v>#REF!</v>
      </c>
      <c r="I21" s="148" t="e">
        <f>VLOOKUP(H21,#REF!,2,0)</f>
        <v>#REF!</v>
      </c>
      <c r="J21" s="150" t="e">
        <f>VLOOKUP(D21,#REF!,2,0)*1.2</f>
        <v>#REF!</v>
      </c>
      <c r="K21" s="148">
        <f t="shared" si="1"/>
        <v>80</v>
      </c>
      <c r="L21" s="148" t="e">
        <f t="shared" si="2"/>
        <v>#REF!</v>
      </c>
      <c r="M21" s="149" t="s">
        <v>320</v>
      </c>
      <c r="N21" s="149" t="e">
        <f>#REF!</f>
        <v>#REF!</v>
      </c>
      <c r="O21" s="149">
        <v>12</v>
      </c>
      <c r="P21" s="148" t="e">
        <f t="shared" si="3"/>
        <v>#REF!</v>
      </c>
    </row>
    <row r="22" spans="1:16" s="127" customFormat="1" ht="14.25">
      <c r="A22" s="22">
        <v>19</v>
      </c>
      <c r="B22" s="34" t="s">
        <v>5</v>
      </c>
      <c r="C22" s="145" t="s">
        <v>341</v>
      </c>
      <c r="D22" s="141" t="s">
        <v>322</v>
      </c>
      <c r="E22" s="141" t="s">
        <v>323</v>
      </c>
      <c r="F22" s="142">
        <v>42522</v>
      </c>
      <c r="G22" s="143">
        <f t="shared" si="0"/>
        <v>2</v>
      </c>
      <c r="H22" s="144" t="e">
        <f>VLOOKUP(G22,#REF!,2,1)</f>
        <v>#REF!</v>
      </c>
      <c r="I22" s="148" t="e">
        <f>VLOOKUP(H22,#REF!,2,0)</f>
        <v>#REF!</v>
      </c>
      <c r="J22" s="150" t="e">
        <f>VLOOKUP(D22,#REF!,2,0)*1.2</f>
        <v>#REF!</v>
      </c>
      <c r="K22" s="148">
        <f t="shared" si="1"/>
        <v>40</v>
      </c>
      <c r="L22" s="148" t="e">
        <f t="shared" si="2"/>
        <v>#REF!</v>
      </c>
      <c r="M22" s="149" t="s">
        <v>320</v>
      </c>
      <c r="N22" s="149" t="e">
        <f>#REF!</f>
        <v>#REF!</v>
      </c>
      <c r="O22" s="149">
        <v>12</v>
      </c>
      <c r="P22" s="148" t="e">
        <f t="shared" si="3"/>
        <v>#REF!</v>
      </c>
    </row>
    <row r="23" spans="1:16" s="127" customFormat="1" ht="14.25">
      <c r="A23" s="22">
        <v>20</v>
      </c>
      <c r="B23" s="34" t="s">
        <v>5</v>
      </c>
      <c r="C23" s="145" t="s">
        <v>342</v>
      </c>
      <c r="D23" s="141" t="s">
        <v>322</v>
      </c>
      <c r="E23" s="141" t="s">
        <v>323</v>
      </c>
      <c r="F23" s="142">
        <v>42522</v>
      </c>
      <c r="G23" s="143">
        <f t="shared" si="0"/>
        <v>2</v>
      </c>
      <c r="H23" s="144" t="e">
        <f>VLOOKUP(G23,#REF!,2,1)</f>
        <v>#REF!</v>
      </c>
      <c r="I23" s="148" t="e">
        <f>VLOOKUP(H23,#REF!,2,0)</f>
        <v>#REF!</v>
      </c>
      <c r="J23" s="150" t="e">
        <f>VLOOKUP(D23,#REF!,2,0)*1.2</f>
        <v>#REF!</v>
      </c>
      <c r="K23" s="148">
        <f t="shared" si="1"/>
        <v>40</v>
      </c>
      <c r="L23" s="148" t="e">
        <f t="shared" si="2"/>
        <v>#REF!</v>
      </c>
      <c r="M23" s="149" t="s">
        <v>320</v>
      </c>
      <c r="N23" s="149" t="e">
        <f>#REF!</f>
        <v>#REF!</v>
      </c>
      <c r="O23" s="149">
        <v>12</v>
      </c>
      <c r="P23" s="148" t="e">
        <f t="shared" si="3"/>
        <v>#REF!</v>
      </c>
    </row>
    <row r="24" spans="1:16" s="127" customFormat="1" ht="14.25">
      <c r="A24" s="22">
        <v>21</v>
      </c>
      <c r="B24" s="34" t="s">
        <v>5</v>
      </c>
      <c r="C24" s="145" t="s">
        <v>343</v>
      </c>
      <c r="D24" s="141" t="s">
        <v>322</v>
      </c>
      <c r="E24" s="141" t="s">
        <v>323</v>
      </c>
      <c r="F24" s="142">
        <v>42522</v>
      </c>
      <c r="G24" s="143">
        <f t="shared" si="0"/>
        <v>2</v>
      </c>
      <c r="H24" s="144" t="e">
        <f>VLOOKUP(G24,#REF!,2,1)</f>
        <v>#REF!</v>
      </c>
      <c r="I24" s="148" t="e">
        <f>VLOOKUP(H24,#REF!,2,0)</f>
        <v>#REF!</v>
      </c>
      <c r="J24" s="150" t="e">
        <f>VLOOKUP(D24,#REF!,2,0)*1.2</f>
        <v>#REF!</v>
      </c>
      <c r="K24" s="148">
        <f t="shared" si="1"/>
        <v>40</v>
      </c>
      <c r="L24" s="148" t="e">
        <f t="shared" si="2"/>
        <v>#REF!</v>
      </c>
      <c r="M24" s="149" t="s">
        <v>320</v>
      </c>
      <c r="N24" s="149" t="e">
        <f>#REF!</f>
        <v>#REF!</v>
      </c>
      <c r="O24" s="149">
        <v>12</v>
      </c>
      <c r="P24" s="148" t="e">
        <f t="shared" si="3"/>
        <v>#REF!</v>
      </c>
    </row>
    <row r="25" spans="1:16" s="127" customFormat="1" ht="14.25">
      <c r="A25" s="22">
        <v>22</v>
      </c>
      <c r="B25" s="34" t="s">
        <v>5</v>
      </c>
      <c r="C25" s="145" t="s">
        <v>344</v>
      </c>
      <c r="D25" s="141" t="s">
        <v>322</v>
      </c>
      <c r="E25" s="141" t="s">
        <v>323</v>
      </c>
      <c r="F25" s="142">
        <v>42634</v>
      </c>
      <c r="G25" s="143">
        <f t="shared" si="0"/>
        <v>1</v>
      </c>
      <c r="H25" s="144" t="e">
        <f>VLOOKUP(G25,#REF!,2,1)</f>
        <v>#REF!</v>
      </c>
      <c r="I25" s="148" t="e">
        <f>VLOOKUP(H25,#REF!,2,0)</f>
        <v>#REF!</v>
      </c>
      <c r="J25" s="150" t="e">
        <f>VLOOKUP(D25,#REF!,2,0)*1.2</f>
        <v>#REF!</v>
      </c>
      <c r="K25" s="148">
        <f t="shared" si="1"/>
        <v>40</v>
      </c>
      <c r="L25" s="148" t="e">
        <f t="shared" si="2"/>
        <v>#REF!</v>
      </c>
      <c r="M25" s="149" t="s">
        <v>320</v>
      </c>
      <c r="N25" s="149" t="e">
        <f>#REF!</f>
        <v>#REF!</v>
      </c>
      <c r="O25" s="149">
        <v>12</v>
      </c>
      <c r="P25" s="148" t="e">
        <f t="shared" si="3"/>
        <v>#REF!</v>
      </c>
    </row>
    <row r="26" spans="1:16" s="127" customFormat="1" ht="14.25">
      <c r="A26" s="22">
        <v>23</v>
      </c>
      <c r="B26" s="34" t="s">
        <v>5</v>
      </c>
      <c r="C26" s="145" t="s">
        <v>345</v>
      </c>
      <c r="D26" s="141" t="s">
        <v>322</v>
      </c>
      <c r="E26" s="141" t="s">
        <v>323</v>
      </c>
      <c r="F26" s="142">
        <v>42651</v>
      </c>
      <c r="G26" s="143">
        <f t="shared" si="0"/>
        <v>1</v>
      </c>
      <c r="H26" s="144" t="e">
        <f>VLOOKUP(G26,#REF!,2,1)</f>
        <v>#REF!</v>
      </c>
      <c r="I26" s="148" t="e">
        <f>VLOOKUP(H26,#REF!,2,0)</f>
        <v>#REF!</v>
      </c>
      <c r="J26" s="150" t="e">
        <f>VLOOKUP(D26,#REF!,2,0)*1.2</f>
        <v>#REF!</v>
      </c>
      <c r="K26" s="148">
        <f t="shared" si="1"/>
        <v>40</v>
      </c>
      <c r="L26" s="148" t="e">
        <f t="shared" si="2"/>
        <v>#REF!</v>
      </c>
      <c r="M26" s="149" t="s">
        <v>320</v>
      </c>
      <c r="N26" s="149" t="e">
        <f>#REF!</f>
        <v>#REF!</v>
      </c>
      <c r="O26" s="149">
        <v>12</v>
      </c>
      <c r="P26" s="148" t="e">
        <f t="shared" si="3"/>
        <v>#REF!</v>
      </c>
    </row>
    <row r="27" spans="1:16" s="127" customFormat="1" ht="14.25">
      <c r="A27" s="22">
        <v>24</v>
      </c>
      <c r="B27" s="34" t="s">
        <v>5</v>
      </c>
      <c r="C27" s="145" t="s">
        <v>346</v>
      </c>
      <c r="D27" s="141" t="s">
        <v>322</v>
      </c>
      <c r="E27" s="141" t="s">
        <v>323</v>
      </c>
      <c r="F27" s="142">
        <v>41699</v>
      </c>
      <c r="G27" s="143">
        <f t="shared" si="0"/>
        <v>4</v>
      </c>
      <c r="H27" s="144" t="e">
        <f>VLOOKUP(G27,#REF!,2,1)</f>
        <v>#REF!</v>
      </c>
      <c r="I27" s="148" t="e">
        <f>VLOOKUP(H27,#REF!,2,0)</f>
        <v>#REF!</v>
      </c>
      <c r="J27" s="150" t="e">
        <f>VLOOKUP(D27,#REF!,2,0)*1.2</f>
        <v>#REF!</v>
      </c>
      <c r="K27" s="148">
        <f t="shared" si="1"/>
        <v>80</v>
      </c>
      <c r="L27" s="148" t="e">
        <f t="shared" si="2"/>
        <v>#REF!</v>
      </c>
      <c r="M27" s="149" t="s">
        <v>320</v>
      </c>
      <c r="N27" s="149" t="e">
        <f>#REF!</f>
        <v>#REF!</v>
      </c>
      <c r="O27" s="149">
        <v>12</v>
      </c>
      <c r="P27" s="148" t="e">
        <f t="shared" si="3"/>
        <v>#REF!</v>
      </c>
    </row>
    <row r="28" spans="1:16" s="127" customFormat="1" ht="14.25">
      <c r="A28" s="22">
        <v>25</v>
      </c>
      <c r="B28" s="34" t="s">
        <v>5</v>
      </c>
      <c r="C28" s="145" t="s">
        <v>347</v>
      </c>
      <c r="D28" s="141" t="s">
        <v>322</v>
      </c>
      <c r="E28" s="141" t="s">
        <v>323</v>
      </c>
      <c r="F28" s="142">
        <v>41699</v>
      </c>
      <c r="G28" s="143">
        <f t="shared" si="0"/>
        <v>4</v>
      </c>
      <c r="H28" s="144" t="e">
        <f>VLOOKUP(G28,#REF!,2,1)</f>
        <v>#REF!</v>
      </c>
      <c r="I28" s="148" t="e">
        <f>VLOOKUP(H28,#REF!,2,0)</f>
        <v>#REF!</v>
      </c>
      <c r="J28" s="150" t="e">
        <f>VLOOKUP(D28,#REF!,2,0)*1.2</f>
        <v>#REF!</v>
      </c>
      <c r="K28" s="148">
        <f t="shared" si="1"/>
        <v>80</v>
      </c>
      <c r="L28" s="148" t="e">
        <f t="shared" si="2"/>
        <v>#REF!</v>
      </c>
      <c r="M28" s="149" t="s">
        <v>320</v>
      </c>
      <c r="N28" s="149" t="e">
        <f>#REF!</f>
        <v>#REF!</v>
      </c>
      <c r="O28" s="149">
        <v>12</v>
      </c>
      <c r="P28" s="148" t="e">
        <f t="shared" si="3"/>
        <v>#REF!</v>
      </c>
    </row>
    <row r="29" spans="1:16" s="127" customFormat="1" ht="14.25">
      <c r="A29" s="22">
        <v>26</v>
      </c>
      <c r="B29" s="34" t="s">
        <v>5</v>
      </c>
      <c r="C29" s="145" t="s">
        <v>348</v>
      </c>
      <c r="D29" s="141" t="s">
        <v>322</v>
      </c>
      <c r="E29" s="141" t="s">
        <v>323</v>
      </c>
      <c r="F29" s="142">
        <v>42186</v>
      </c>
      <c r="G29" s="143">
        <f t="shared" si="0"/>
        <v>3</v>
      </c>
      <c r="H29" s="144" t="e">
        <f>VLOOKUP(G29,#REF!,2,1)</f>
        <v>#REF!</v>
      </c>
      <c r="I29" s="148" t="e">
        <f>VLOOKUP(H29,#REF!,2,0)</f>
        <v>#REF!</v>
      </c>
      <c r="J29" s="150" t="e">
        <f>VLOOKUP(D29,#REF!,2,0)*1.2</f>
        <v>#REF!</v>
      </c>
      <c r="K29" s="148">
        <f t="shared" si="1"/>
        <v>60</v>
      </c>
      <c r="L29" s="148" t="e">
        <f t="shared" si="2"/>
        <v>#REF!</v>
      </c>
      <c r="M29" s="149" t="s">
        <v>320</v>
      </c>
      <c r="N29" s="149" t="e">
        <f>#REF!</f>
        <v>#REF!</v>
      </c>
      <c r="O29" s="149">
        <v>12</v>
      </c>
      <c r="P29" s="148" t="e">
        <f t="shared" si="3"/>
        <v>#REF!</v>
      </c>
    </row>
    <row r="30" spans="1:16" s="127" customFormat="1" ht="14.25">
      <c r="A30" s="22">
        <v>27</v>
      </c>
      <c r="B30" s="34" t="s">
        <v>5</v>
      </c>
      <c r="C30" s="145" t="s">
        <v>349</v>
      </c>
      <c r="D30" s="141" t="s">
        <v>322</v>
      </c>
      <c r="E30" s="141" t="s">
        <v>323</v>
      </c>
      <c r="F30" s="142">
        <v>42522</v>
      </c>
      <c r="G30" s="143">
        <f t="shared" si="0"/>
        <v>2</v>
      </c>
      <c r="H30" s="144" t="e">
        <f>VLOOKUP(G30,#REF!,2,1)</f>
        <v>#REF!</v>
      </c>
      <c r="I30" s="148" t="e">
        <f>VLOOKUP(H30,#REF!,2,0)</f>
        <v>#REF!</v>
      </c>
      <c r="J30" s="150" t="e">
        <f>VLOOKUP(D30,#REF!,2,0)*1.2</f>
        <v>#REF!</v>
      </c>
      <c r="K30" s="148">
        <f t="shared" si="1"/>
        <v>40</v>
      </c>
      <c r="L30" s="148" t="e">
        <f t="shared" si="2"/>
        <v>#REF!</v>
      </c>
      <c r="M30" s="149" t="s">
        <v>320</v>
      </c>
      <c r="N30" s="149" t="e">
        <f>#REF!</f>
        <v>#REF!</v>
      </c>
      <c r="O30" s="149">
        <v>12</v>
      </c>
      <c r="P30" s="148" t="e">
        <f t="shared" si="3"/>
        <v>#REF!</v>
      </c>
    </row>
    <row r="31" spans="1:16" s="127" customFormat="1" ht="14.25">
      <c r="A31" s="22">
        <v>28</v>
      </c>
      <c r="B31" s="34" t="s">
        <v>5</v>
      </c>
      <c r="C31" s="145" t="s">
        <v>350</v>
      </c>
      <c r="D31" s="141" t="s">
        <v>322</v>
      </c>
      <c r="E31" s="141" t="s">
        <v>323</v>
      </c>
      <c r="F31" s="142">
        <v>42522</v>
      </c>
      <c r="G31" s="143">
        <f t="shared" si="0"/>
        <v>2</v>
      </c>
      <c r="H31" s="144" t="e">
        <f>VLOOKUP(G31,#REF!,2,1)</f>
        <v>#REF!</v>
      </c>
      <c r="I31" s="148" t="e">
        <f>VLOOKUP(H31,#REF!,2,0)</f>
        <v>#REF!</v>
      </c>
      <c r="J31" s="150" t="e">
        <f>VLOOKUP(D31,#REF!,2,0)*1.2</f>
        <v>#REF!</v>
      </c>
      <c r="K31" s="148">
        <f t="shared" si="1"/>
        <v>40</v>
      </c>
      <c r="L31" s="148" t="e">
        <f t="shared" si="2"/>
        <v>#REF!</v>
      </c>
      <c r="M31" s="149" t="s">
        <v>320</v>
      </c>
      <c r="N31" s="149" t="e">
        <f>#REF!</f>
        <v>#REF!</v>
      </c>
      <c r="O31" s="149">
        <v>12</v>
      </c>
      <c r="P31" s="148" t="e">
        <f t="shared" si="3"/>
        <v>#REF!</v>
      </c>
    </row>
    <row r="32" spans="1:16" s="127" customFormat="1" ht="14.25">
      <c r="A32" s="22">
        <v>29</v>
      </c>
      <c r="B32" s="34" t="s">
        <v>5</v>
      </c>
      <c r="C32" s="145" t="s">
        <v>351</v>
      </c>
      <c r="D32" s="141" t="s">
        <v>322</v>
      </c>
      <c r="E32" s="141" t="s">
        <v>323</v>
      </c>
      <c r="F32" s="142">
        <v>41699</v>
      </c>
      <c r="G32" s="143">
        <f t="shared" si="0"/>
        <v>4</v>
      </c>
      <c r="H32" s="144" t="e">
        <f>VLOOKUP(G32,#REF!,2,1)</f>
        <v>#REF!</v>
      </c>
      <c r="I32" s="148" t="e">
        <f>VLOOKUP(H32,#REF!,2,0)</f>
        <v>#REF!</v>
      </c>
      <c r="J32" s="150" t="e">
        <f>VLOOKUP(D32,#REF!,2,0)*1.2</f>
        <v>#REF!</v>
      </c>
      <c r="K32" s="148">
        <f t="shared" si="1"/>
        <v>80</v>
      </c>
      <c r="L32" s="148" t="e">
        <f t="shared" si="2"/>
        <v>#REF!</v>
      </c>
      <c r="M32" s="149" t="s">
        <v>320</v>
      </c>
      <c r="N32" s="149" t="e">
        <f>#REF!</f>
        <v>#REF!</v>
      </c>
      <c r="O32" s="149">
        <v>12</v>
      </c>
      <c r="P32" s="148" t="e">
        <f t="shared" si="3"/>
        <v>#REF!</v>
      </c>
    </row>
    <row r="33" spans="1:16" s="127" customFormat="1" ht="14.25">
      <c r="A33" s="22">
        <v>30</v>
      </c>
      <c r="B33" s="34" t="s">
        <v>5</v>
      </c>
      <c r="C33" s="145" t="s">
        <v>352</v>
      </c>
      <c r="D33" s="141" t="s">
        <v>322</v>
      </c>
      <c r="E33" s="141" t="s">
        <v>323</v>
      </c>
      <c r="F33" s="142">
        <v>42186</v>
      </c>
      <c r="G33" s="143">
        <f t="shared" si="0"/>
        <v>3</v>
      </c>
      <c r="H33" s="144" t="e">
        <f>VLOOKUP(G33,#REF!,2,1)</f>
        <v>#REF!</v>
      </c>
      <c r="I33" s="148" t="e">
        <f>VLOOKUP(H33,#REF!,2,0)</f>
        <v>#REF!</v>
      </c>
      <c r="J33" s="150" t="e">
        <f>VLOOKUP(D33,#REF!,2,0)*1.2</f>
        <v>#REF!</v>
      </c>
      <c r="K33" s="148">
        <f t="shared" si="1"/>
        <v>60</v>
      </c>
      <c r="L33" s="148" t="e">
        <f t="shared" si="2"/>
        <v>#REF!</v>
      </c>
      <c r="M33" s="149" t="s">
        <v>320</v>
      </c>
      <c r="N33" s="149" t="e">
        <f>#REF!</f>
        <v>#REF!</v>
      </c>
      <c r="O33" s="149">
        <v>12</v>
      </c>
      <c r="P33" s="148" t="e">
        <f t="shared" si="3"/>
        <v>#REF!</v>
      </c>
    </row>
    <row r="34" spans="1:16" s="127" customFormat="1" ht="14.25">
      <c r="A34" s="22">
        <v>31</v>
      </c>
      <c r="B34" s="34" t="s">
        <v>5</v>
      </c>
      <c r="C34" s="145" t="s">
        <v>353</v>
      </c>
      <c r="D34" s="141" t="s">
        <v>322</v>
      </c>
      <c r="E34" s="141" t="s">
        <v>323</v>
      </c>
      <c r="F34" s="142">
        <v>42522</v>
      </c>
      <c r="G34" s="143">
        <f t="shared" si="0"/>
        <v>2</v>
      </c>
      <c r="H34" s="144" t="e">
        <f>VLOOKUP(G34,#REF!,2,1)</f>
        <v>#REF!</v>
      </c>
      <c r="I34" s="148" t="e">
        <f>VLOOKUP(H34,#REF!,2,0)</f>
        <v>#REF!</v>
      </c>
      <c r="J34" s="150" t="e">
        <f>VLOOKUP(D34,#REF!,2,0)*1.2</f>
        <v>#REF!</v>
      </c>
      <c r="K34" s="148">
        <f t="shared" si="1"/>
        <v>40</v>
      </c>
      <c r="L34" s="148" t="e">
        <f t="shared" si="2"/>
        <v>#REF!</v>
      </c>
      <c r="M34" s="149" t="s">
        <v>320</v>
      </c>
      <c r="N34" s="149" t="e">
        <f>#REF!</f>
        <v>#REF!</v>
      </c>
      <c r="O34" s="149">
        <v>12</v>
      </c>
      <c r="P34" s="148" t="e">
        <f t="shared" si="3"/>
        <v>#REF!</v>
      </c>
    </row>
    <row r="35" spans="1:16" s="127" customFormat="1" ht="14.25">
      <c r="A35" s="22">
        <v>32</v>
      </c>
      <c r="B35" s="34" t="s">
        <v>5</v>
      </c>
      <c r="C35" s="145" t="s">
        <v>354</v>
      </c>
      <c r="D35" s="141" t="s">
        <v>322</v>
      </c>
      <c r="E35" s="141" t="s">
        <v>323</v>
      </c>
      <c r="F35" s="142">
        <v>41699</v>
      </c>
      <c r="G35" s="143">
        <f t="shared" si="0"/>
        <v>4</v>
      </c>
      <c r="H35" s="144" t="e">
        <f>VLOOKUP(G35,#REF!,2,1)</f>
        <v>#REF!</v>
      </c>
      <c r="I35" s="148" t="e">
        <f>VLOOKUP(H35,#REF!,2,0)</f>
        <v>#REF!</v>
      </c>
      <c r="J35" s="150" t="e">
        <f>VLOOKUP(D35,#REF!,2,0)*1.2</f>
        <v>#REF!</v>
      </c>
      <c r="K35" s="148">
        <f t="shared" si="1"/>
        <v>80</v>
      </c>
      <c r="L35" s="148" t="e">
        <f t="shared" si="2"/>
        <v>#REF!</v>
      </c>
      <c r="M35" s="149" t="s">
        <v>320</v>
      </c>
      <c r="N35" s="149" t="e">
        <f>#REF!</f>
        <v>#REF!</v>
      </c>
      <c r="O35" s="149">
        <v>12</v>
      </c>
      <c r="P35" s="148" t="e">
        <f t="shared" si="3"/>
        <v>#REF!</v>
      </c>
    </row>
    <row r="36" spans="1:16" s="127" customFormat="1" ht="14.25">
      <c r="A36" s="22">
        <v>33</v>
      </c>
      <c r="B36" s="34" t="s">
        <v>5</v>
      </c>
      <c r="C36" s="145" t="s">
        <v>355</v>
      </c>
      <c r="D36" s="141" t="s">
        <v>322</v>
      </c>
      <c r="E36" s="141" t="s">
        <v>323</v>
      </c>
      <c r="F36" s="142">
        <v>41699</v>
      </c>
      <c r="G36" s="143">
        <f t="shared" si="0"/>
        <v>4</v>
      </c>
      <c r="H36" s="144" t="e">
        <f>VLOOKUP(G36,#REF!,2,1)</f>
        <v>#REF!</v>
      </c>
      <c r="I36" s="148" t="e">
        <f>VLOOKUP(H36,#REF!,2,0)</f>
        <v>#REF!</v>
      </c>
      <c r="J36" s="150" t="e">
        <f>VLOOKUP(D36,#REF!,2,0)*1.2</f>
        <v>#REF!</v>
      </c>
      <c r="K36" s="148">
        <f t="shared" si="1"/>
        <v>80</v>
      </c>
      <c r="L36" s="148" t="e">
        <f t="shared" si="2"/>
        <v>#REF!</v>
      </c>
      <c r="M36" s="149" t="s">
        <v>320</v>
      </c>
      <c r="N36" s="149" t="e">
        <f>#REF!</f>
        <v>#REF!</v>
      </c>
      <c r="O36" s="149">
        <v>12</v>
      </c>
      <c r="P36" s="148" t="e">
        <f t="shared" si="3"/>
        <v>#REF!</v>
      </c>
    </row>
    <row r="37" spans="1:16" s="127" customFormat="1" ht="14.25">
      <c r="A37" s="22">
        <v>34</v>
      </c>
      <c r="B37" s="34" t="s">
        <v>5</v>
      </c>
      <c r="C37" s="146" t="s">
        <v>356</v>
      </c>
      <c r="D37" s="141" t="s">
        <v>322</v>
      </c>
      <c r="E37" s="141" t="s">
        <v>323</v>
      </c>
      <c r="F37" s="142">
        <v>42552</v>
      </c>
      <c r="G37" s="143">
        <f t="shared" si="0"/>
        <v>2</v>
      </c>
      <c r="H37" s="144" t="e">
        <f>VLOOKUP(G37,#REF!,2,1)</f>
        <v>#REF!</v>
      </c>
      <c r="I37" s="148" t="e">
        <f>VLOOKUP(H37,#REF!,2,0)</f>
        <v>#REF!</v>
      </c>
      <c r="J37" s="150" t="e">
        <f>VLOOKUP(D37,#REF!,2,0)*1.2</f>
        <v>#REF!</v>
      </c>
      <c r="K37" s="148">
        <f t="shared" si="1"/>
        <v>40</v>
      </c>
      <c r="L37" s="148" t="e">
        <f t="shared" si="2"/>
        <v>#REF!</v>
      </c>
      <c r="M37" s="149" t="s">
        <v>320</v>
      </c>
      <c r="N37" s="149" t="e">
        <f>#REF!</f>
        <v>#REF!</v>
      </c>
      <c r="O37" s="149">
        <v>12</v>
      </c>
      <c r="P37" s="148" t="e">
        <f t="shared" si="3"/>
        <v>#REF!</v>
      </c>
    </row>
    <row r="38" spans="1:16" s="127" customFormat="1" ht="14.25">
      <c r="A38" s="22">
        <v>35</v>
      </c>
      <c r="B38" s="34" t="s">
        <v>5</v>
      </c>
      <c r="C38" s="146" t="s">
        <v>357</v>
      </c>
      <c r="D38" s="141" t="s">
        <v>322</v>
      </c>
      <c r="E38" s="141" t="s">
        <v>323</v>
      </c>
      <c r="F38" s="142">
        <v>42800</v>
      </c>
      <c r="G38" s="143">
        <f t="shared" si="0"/>
        <v>1</v>
      </c>
      <c r="H38" s="144" t="e">
        <f>VLOOKUP(G38,#REF!,2,1)</f>
        <v>#REF!</v>
      </c>
      <c r="I38" s="148" t="e">
        <f>VLOOKUP(H38,#REF!,2,0)</f>
        <v>#REF!</v>
      </c>
      <c r="J38" s="150" t="e">
        <f>VLOOKUP(D38,#REF!,2,0)*1.2</f>
        <v>#REF!</v>
      </c>
      <c r="K38" s="148">
        <f t="shared" si="1"/>
        <v>20</v>
      </c>
      <c r="L38" s="148" t="e">
        <f t="shared" si="2"/>
        <v>#REF!</v>
      </c>
      <c r="M38" s="149" t="s">
        <v>320</v>
      </c>
      <c r="N38" s="149" t="e">
        <f>#REF!</f>
        <v>#REF!</v>
      </c>
      <c r="O38" s="149">
        <v>12</v>
      </c>
      <c r="P38" s="148" t="e">
        <f t="shared" si="3"/>
        <v>#REF!</v>
      </c>
    </row>
    <row r="39" spans="1:16" s="127" customFormat="1" ht="14.25">
      <c r="A39" s="22">
        <v>36</v>
      </c>
      <c r="B39" s="34" t="s">
        <v>5</v>
      </c>
      <c r="C39" s="146" t="s">
        <v>358</v>
      </c>
      <c r="D39" s="141" t="s">
        <v>322</v>
      </c>
      <c r="E39" s="141" t="s">
        <v>323</v>
      </c>
      <c r="F39" s="142">
        <v>42800</v>
      </c>
      <c r="G39" s="143">
        <f t="shared" si="0"/>
        <v>1</v>
      </c>
      <c r="H39" s="144" t="e">
        <f>VLOOKUP(G39,#REF!,2,1)</f>
        <v>#REF!</v>
      </c>
      <c r="I39" s="148" t="e">
        <f>VLOOKUP(H39,#REF!,2,0)</f>
        <v>#REF!</v>
      </c>
      <c r="J39" s="150" t="e">
        <f>VLOOKUP(D39,#REF!,2,0)*1.2</f>
        <v>#REF!</v>
      </c>
      <c r="K39" s="148">
        <f t="shared" si="1"/>
        <v>20</v>
      </c>
      <c r="L39" s="148" t="e">
        <f t="shared" si="2"/>
        <v>#REF!</v>
      </c>
      <c r="M39" s="149" t="s">
        <v>320</v>
      </c>
      <c r="N39" s="149" t="e">
        <f>#REF!</f>
        <v>#REF!</v>
      </c>
      <c r="O39" s="149">
        <v>12</v>
      </c>
      <c r="P39" s="148" t="e">
        <f t="shared" si="3"/>
        <v>#REF!</v>
      </c>
    </row>
    <row r="40" spans="1:16" s="127" customFormat="1" ht="14.25">
      <c r="A40" s="22">
        <v>37</v>
      </c>
      <c r="B40" s="34" t="s">
        <v>5</v>
      </c>
      <c r="C40" s="146" t="s">
        <v>359</v>
      </c>
      <c r="D40" s="141" t="s">
        <v>322</v>
      </c>
      <c r="E40" s="141" t="s">
        <v>323</v>
      </c>
      <c r="F40" s="142">
        <v>42800</v>
      </c>
      <c r="G40" s="143">
        <f t="shared" si="0"/>
        <v>1</v>
      </c>
      <c r="H40" s="144" t="e">
        <f>VLOOKUP(G40,#REF!,2,1)</f>
        <v>#REF!</v>
      </c>
      <c r="I40" s="148" t="e">
        <f>VLOOKUP(H40,#REF!,2,0)</f>
        <v>#REF!</v>
      </c>
      <c r="J40" s="150" t="e">
        <f>VLOOKUP(D40,#REF!,2,0)*1.2</f>
        <v>#REF!</v>
      </c>
      <c r="K40" s="148">
        <f t="shared" si="1"/>
        <v>20</v>
      </c>
      <c r="L40" s="148" t="e">
        <f t="shared" si="2"/>
        <v>#REF!</v>
      </c>
      <c r="M40" s="149" t="s">
        <v>320</v>
      </c>
      <c r="N40" s="149" t="e">
        <f>#REF!</f>
        <v>#REF!</v>
      </c>
      <c r="O40" s="149">
        <v>12</v>
      </c>
      <c r="P40" s="148" t="e">
        <f t="shared" si="3"/>
        <v>#REF!</v>
      </c>
    </row>
    <row r="41" spans="1:16" s="127" customFormat="1" ht="14.25">
      <c r="A41" s="22">
        <v>38</v>
      </c>
      <c r="B41" s="34" t="s">
        <v>5</v>
      </c>
      <c r="C41" s="146" t="s">
        <v>360</v>
      </c>
      <c r="D41" s="141" t="s">
        <v>322</v>
      </c>
      <c r="E41" s="141" t="s">
        <v>323</v>
      </c>
      <c r="F41" s="142">
        <v>42800</v>
      </c>
      <c r="G41" s="143">
        <f t="shared" si="0"/>
        <v>1</v>
      </c>
      <c r="H41" s="144" t="e">
        <f>VLOOKUP(G41,#REF!,2,1)</f>
        <v>#REF!</v>
      </c>
      <c r="I41" s="148" t="e">
        <f>VLOOKUP(H41,#REF!,2,0)</f>
        <v>#REF!</v>
      </c>
      <c r="J41" s="150" t="e">
        <f>VLOOKUP(D41,#REF!,2,0)*1.2</f>
        <v>#REF!</v>
      </c>
      <c r="K41" s="148">
        <f t="shared" si="1"/>
        <v>20</v>
      </c>
      <c r="L41" s="148" t="e">
        <f t="shared" si="2"/>
        <v>#REF!</v>
      </c>
      <c r="M41" s="149" t="s">
        <v>320</v>
      </c>
      <c r="N41" s="149" t="e">
        <f>#REF!</f>
        <v>#REF!</v>
      </c>
      <c r="O41" s="149">
        <v>12</v>
      </c>
      <c r="P41" s="148" t="e">
        <f t="shared" si="3"/>
        <v>#REF!</v>
      </c>
    </row>
    <row r="42" spans="1:16" s="127" customFormat="1" ht="14.25">
      <c r="A42" s="22">
        <v>39</v>
      </c>
      <c r="B42" s="34" t="s">
        <v>5</v>
      </c>
      <c r="C42" s="146" t="s">
        <v>361</v>
      </c>
      <c r="D42" s="141" t="s">
        <v>322</v>
      </c>
      <c r="E42" s="141" t="s">
        <v>323</v>
      </c>
      <c r="F42" s="142">
        <v>42800</v>
      </c>
      <c r="G42" s="143">
        <f t="shared" si="0"/>
        <v>1</v>
      </c>
      <c r="H42" s="144" t="e">
        <f>VLOOKUP(G42,#REF!,2,1)</f>
        <v>#REF!</v>
      </c>
      <c r="I42" s="148" t="e">
        <f>VLOOKUP(H42,#REF!,2,0)</f>
        <v>#REF!</v>
      </c>
      <c r="J42" s="150" t="e">
        <f>VLOOKUP(D42,#REF!,2,0)*1.2</f>
        <v>#REF!</v>
      </c>
      <c r="K42" s="148">
        <f t="shared" si="1"/>
        <v>20</v>
      </c>
      <c r="L42" s="148" t="e">
        <f t="shared" si="2"/>
        <v>#REF!</v>
      </c>
      <c r="M42" s="149" t="s">
        <v>320</v>
      </c>
      <c r="N42" s="149" t="e">
        <f>#REF!</f>
        <v>#REF!</v>
      </c>
      <c r="O42" s="149">
        <v>12</v>
      </c>
      <c r="P42" s="148" t="e">
        <f t="shared" si="3"/>
        <v>#REF!</v>
      </c>
    </row>
    <row r="43" spans="1:16" s="127" customFormat="1" ht="14.25">
      <c r="A43" s="22">
        <v>40</v>
      </c>
      <c r="B43" s="34" t="s">
        <v>5</v>
      </c>
      <c r="C43" s="146" t="s">
        <v>362</v>
      </c>
      <c r="D43" s="141" t="s">
        <v>322</v>
      </c>
      <c r="E43" s="141" t="s">
        <v>323</v>
      </c>
      <c r="F43" s="142">
        <v>42808</v>
      </c>
      <c r="G43" s="143">
        <f t="shared" si="0"/>
        <v>1</v>
      </c>
      <c r="H43" s="144" t="e">
        <f>VLOOKUP(G43,#REF!,2,1)</f>
        <v>#REF!</v>
      </c>
      <c r="I43" s="148" t="e">
        <f>VLOOKUP(H43,#REF!,2,0)</f>
        <v>#REF!</v>
      </c>
      <c r="J43" s="150" t="e">
        <f>VLOOKUP(D43,#REF!,2,0)*1.2</f>
        <v>#REF!</v>
      </c>
      <c r="K43" s="148">
        <f t="shared" si="1"/>
        <v>20</v>
      </c>
      <c r="L43" s="148" t="e">
        <f t="shared" si="2"/>
        <v>#REF!</v>
      </c>
      <c r="M43" s="149" t="s">
        <v>320</v>
      </c>
      <c r="N43" s="149" t="e">
        <f>#REF!</f>
        <v>#REF!</v>
      </c>
      <c r="O43" s="149">
        <v>12</v>
      </c>
      <c r="P43" s="148" t="e">
        <f t="shared" si="3"/>
        <v>#REF!</v>
      </c>
    </row>
    <row r="44" spans="1:16" s="127" customFormat="1" ht="14.25">
      <c r="A44" s="22">
        <v>41</v>
      </c>
      <c r="B44" s="34" t="s">
        <v>5</v>
      </c>
      <c r="C44" s="146" t="s">
        <v>363</v>
      </c>
      <c r="D44" s="141" t="s">
        <v>322</v>
      </c>
      <c r="E44" s="141" t="s">
        <v>323</v>
      </c>
      <c r="F44" s="142">
        <v>42808</v>
      </c>
      <c r="G44" s="143">
        <f t="shared" si="0"/>
        <v>1</v>
      </c>
      <c r="H44" s="144" t="e">
        <f>VLOOKUP(G44,#REF!,2,1)</f>
        <v>#REF!</v>
      </c>
      <c r="I44" s="148" t="e">
        <f>VLOOKUP(H44,#REF!,2,0)</f>
        <v>#REF!</v>
      </c>
      <c r="J44" s="150" t="e">
        <f>VLOOKUP(D44,#REF!,2,0)*1.2</f>
        <v>#REF!</v>
      </c>
      <c r="K44" s="148">
        <f t="shared" si="1"/>
        <v>20</v>
      </c>
      <c r="L44" s="148" t="e">
        <f t="shared" si="2"/>
        <v>#REF!</v>
      </c>
      <c r="M44" s="149" t="s">
        <v>320</v>
      </c>
      <c r="N44" s="149" t="e">
        <f>#REF!</f>
        <v>#REF!</v>
      </c>
      <c r="O44" s="149">
        <v>12</v>
      </c>
      <c r="P44" s="148" t="e">
        <f t="shared" si="3"/>
        <v>#REF!</v>
      </c>
    </row>
    <row r="45" spans="1:16" s="127" customFormat="1" ht="14.25">
      <c r="A45" s="22">
        <v>42</v>
      </c>
      <c r="B45" s="34" t="s">
        <v>5</v>
      </c>
      <c r="C45" s="146" t="s">
        <v>364</v>
      </c>
      <c r="D45" s="141" t="s">
        <v>322</v>
      </c>
      <c r="E45" s="141" t="s">
        <v>323</v>
      </c>
      <c r="F45" s="142">
        <v>42914</v>
      </c>
      <c r="G45" s="143">
        <f t="shared" si="0"/>
        <v>1</v>
      </c>
      <c r="H45" s="144" t="e">
        <f>VLOOKUP(G45,#REF!,2,1)</f>
        <v>#REF!</v>
      </c>
      <c r="I45" s="148" t="e">
        <f>VLOOKUP(H45,#REF!,2,0)</f>
        <v>#REF!</v>
      </c>
      <c r="J45" s="150" t="e">
        <f>VLOOKUP(D45,#REF!,2,0)*1.2</f>
        <v>#REF!</v>
      </c>
      <c r="K45" s="148">
        <f t="shared" si="1"/>
        <v>20</v>
      </c>
      <c r="L45" s="148" t="e">
        <f t="shared" si="2"/>
        <v>#REF!</v>
      </c>
      <c r="M45" s="149" t="s">
        <v>320</v>
      </c>
      <c r="N45" s="149" t="e">
        <f>#REF!</f>
        <v>#REF!</v>
      </c>
      <c r="O45" s="149">
        <v>12</v>
      </c>
      <c r="P45" s="148" t="e">
        <f t="shared" si="3"/>
        <v>#REF!</v>
      </c>
    </row>
    <row r="46" spans="1:16" s="127" customFormat="1" ht="14.25">
      <c r="A46" s="22">
        <v>43</v>
      </c>
      <c r="B46" s="34" t="s">
        <v>5</v>
      </c>
      <c r="C46" s="146" t="s">
        <v>365</v>
      </c>
      <c r="D46" s="141" t="s">
        <v>322</v>
      </c>
      <c r="E46" s="141" t="s">
        <v>323</v>
      </c>
      <c r="F46" s="142">
        <v>42914</v>
      </c>
      <c r="G46" s="143">
        <f t="shared" si="0"/>
        <v>1</v>
      </c>
      <c r="H46" s="144" t="e">
        <f>VLOOKUP(G46,#REF!,2,1)</f>
        <v>#REF!</v>
      </c>
      <c r="I46" s="148" t="e">
        <f>VLOOKUP(H46,#REF!,2,0)</f>
        <v>#REF!</v>
      </c>
      <c r="J46" s="150" t="e">
        <f>VLOOKUP(D46,#REF!,2,0)*1.2</f>
        <v>#REF!</v>
      </c>
      <c r="K46" s="148">
        <f t="shared" si="1"/>
        <v>20</v>
      </c>
      <c r="L46" s="148" t="e">
        <f t="shared" si="2"/>
        <v>#REF!</v>
      </c>
      <c r="M46" s="149" t="s">
        <v>320</v>
      </c>
      <c r="N46" s="149" t="e">
        <f>#REF!</f>
        <v>#REF!</v>
      </c>
      <c r="O46" s="149">
        <v>12</v>
      </c>
      <c r="P46" s="148" t="e">
        <f t="shared" si="3"/>
        <v>#REF!</v>
      </c>
    </row>
    <row r="47" spans="1:16" s="127" customFormat="1" ht="14.25">
      <c r="A47" s="22">
        <v>44</v>
      </c>
      <c r="B47" s="34" t="s">
        <v>5</v>
      </c>
      <c r="C47" s="146" t="s">
        <v>366</v>
      </c>
      <c r="D47" s="141" t="s">
        <v>322</v>
      </c>
      <c r="E47" s="141" t="s">
        <v>323</v>
      </c>
      <c r="F47" s="142">
        <v>42914</v>
      </c>
      <c r="G47" s="143">
        <f t="shared" si="0"/>
        <v>1</v>
      </c>
      <c r="H47" s="144" t="e">
        <f>VLOOKUP(G47,#REF!,2,1)</f>
        <v>#REF!</v>
      </c>
      <c r="I47" s="148" t="e">
        <f>VLOOKUP(H47,#REF!,2,0)</f>
        <v>#REF!</v>
      </c>
      <c r="J47" s="150" t="e">
        <f>VLOOKUP(D47,#REF!,2,0)*1.2</f>
        <v>#REF!</v>
      </c>
      <c r="K47" s="148">
        <f t="shared" si="1"/>
        <v>20</v>
      </c>
      <c r="L47" s="148" t="e">
        <f t="shared" si="2"/>
        <v>#REF!</v>
      </c>
      <c r="M47" s="149" t="s">
        <v>320</v>
      </c>
      <c r="N47" s="149" t="e">
        <f>#REF!</f>
        <v>#REF!</v>
      </c>
      <c r="O47" s="149">
        <v>12</v>
      </c>
      <c r="P47" s="148" t="e">
        <f t="shared" si="3"/>
        <v>#REF!</v>
      </c>
    </row>
    <row r="48" spans="1:16" s="127" customFormat="1" ht="14.25">
      <c r="A48" s="22">
        <v>45</v>
      </c>
      <c r="B48" s="34" t="s">
        <v>5</v>
      </c>
      <c r="C48" s="146" t="s">
        <v>367</v>
      </c>
      <c r="D48" s="141" t="s">
        <v>322</v>
      </c>
      <c r="E48" s="141" t="s">
        <v>323</v>
      </c>
      <c r="F48" s="142">
        <v>42914</v>
      </c>
      <c r="G48" s="143">
        <f t="shared" si="0"/>
        <v>1</v>
      </c>
      <c r="H48" s="144" t="e">
        <f>VLOOKUP(G48,#REF!,2,1)</f>
        <v>#REF!</v>
      </c>
      <c r="I48" s="148" t="e">
        <f>VLOOKUP(H48,#REF!,2,0)</f>
        <v>#REF!</v>
      </c>
      <c r="J48" s="150" t="e">
        <f>VLOOKUP(D48,#REF!,2,0)*1.2</f>
        <v>#REF!</v>
      </c>
      <c r="K48" s="148">
        <f t="shared" si="1"/>
        <v>20</v>
      </c>
      <c r="L48" s="148" t="e">
        <f t="shared" si="2"/>
        <v>#REF!</v>
      </c>
      <c r="M48" s="149" t="s">
        <v>320</v>
      </c>
      <c r="N48" s="149" t="e">
        <f>#REF!</f>
        <v>#REF!</v>
      </c>
      <c r="O48" s="149">
        <v>12</v>
      </c>
      <c r="P48" s="148" t="e">
        <f t="shared" si="3"/>
        <v>#REF!</v>
      </c>
    </row>
    <row r="49" spans="1:16" s="127" customFormat="1" ht="14.25">
      <c r="A49" s="22">
        <v>46</v>
      </c>
      <c r="B49" s="34" t="s">
        <v>5</v>
      </c>
      <c r="C49" s="146" t="s">
        <v>368</v>
      </c>
      <c r="D49" s="141" t="s">
        <v>322</v>
      </c>
      <c r="E49" s="141" t="s">
        <v>323</v>
      </c>
      <c r="F49" s="142">
        <v>42914</v>
      </c>
      <c r="G49" s="143">
        <f t="shared" si="0"/>
        <v>1</v>
      </c>
      <c r="H49" s="144" t="e">
        <f>VLOOKUP(G49,#REF!,2,1)</f>
        <v>#REF!</v>
      </c>
      <c r="I49" s="148" t="e">
        <f>VLOOKUP(H49,#REF!,2,0)</f>
        <v>#REF!</v>
      </c>
      <c r="J49" s="150" t="e">
        <f>VLOOKUP(D49,#REF!,2,0)*1.2</f>
        <v>#REF!</v>
      </c>
      <c r="K49" s="148">
        <f t="shared" si="1"/>
        <v>20</v>
      </c>
      <c r="L49" s="148" t="e">
        <f t="shared" si="2"/>
        <v>#REF!</v>
      </c>
      <c r="M49" s="149" t="s">
        <v>320</v>
      </c>
      <c r="N49" s="149" t="e">
        <f>#REF!</f>
        <v>#REF!</v>
      </c>
      <c r="O49" s="149">
        <v>12</v>
      </c>
      <c r="P49" s="148" t="e">
        <f t="shared" si="3"/>
        <v>#REF!</v>
      </c>
    </row>
    <row r="50" spans="1:16" s="127" customFormat="1" ht="14.25">
      <c r="A50" s="22">
        <v>47</v>
      </c>
      <c r="B50" s="34" t="s">
        <v>5</v>
      </c>
      <c r="C50" s="146" t="s">
        <v>369</v>
      </c>
      <c r="D50" s="141" t="s">
        <v>322</v>
      </c>
      <c r="E50" s="141" t="s">
        <v>323</v>
      </c>
      <c r="F50" s="142">
        <v>42914</v>
      </c>
      <c r="G50" s="143">
        <f t="shared" si="0"/>
        <v>1</v>
      </c>
      <c r="H50" s="144" t="e">
        <f>VLOOKUP(G50,#REF!,2,1)</f>
        <v>#REF!</v>
      </c>
      <c r="I50" s="148" t="e">
        <f>VLOOKUP(H50,#REF!,2,0)</f>
        <v>#REF!</v>
      </c>
      <c r="J50" s="150" t="e">
        <f>VLOOKUP(D50,#REF!,2,0)*1.2</f>
        <v>#REF!</v>
      </c>
      <c r="K50" s="148">
        <f t="shared" si="1"/>
        <v>20</v>
      </c>
      <c r="L50" s="148" t="e">
        <f t="shared" si="2"/>
        <v>#REF!</v>
      </c>
      <c r="M50" s="149" t="s">
        <v>320</v>
      </c>
      <c r="N50" s="149" t="e">
        <f>#REF!</f>
        <v>#REF!</v>
      </c>
      <c r="O50" s="149">
        <v>12</v>
      </c>
      <c r="P50" s="148" t="e">
        <f t="shared" si="3"/>
        <v>#REF!</v>
      </c>
    </row>
    <row r="51" spans="1:16" s="127" customFormat="1" ht="14.25">
      <c r="A51" s="22">
        <v>48</v>
      </c>
      <c r="B51" s="34" t="s">
        <v>5</v>
      </c>
      <c r="C51" s="146" t="s">
        <v>370</v>
      </c>
      <c r="D51" s="141" t="s">
        <v>322</v>
      </c>
      <c r="E51" s="141" t="s">
        <v>323</v>
      </c>
      <c r="F51" s="142">
        <v>42914</v>
      </c>
      <c r="G51" s="143">
        <f t="shared" si="0"/>
        <v>1</v>
      </c>
      <c r="H51" s="144" t="e">
        <f>VLOOKUP(G51,#REF!,2,1)</f>
        <v>#REF!</v>
      </c>
      <c r="I51" s="148" t="e">
        <f>VLOOKUP(H51,#REF!,2,0)</f>
        <v>#REF!</v>
      </c>
      <c r="J51" s="150" t="e">
        <f>VLOOKUP(D51,#REF!,2,0)*1.2</f>
        <v>#REF!</v>
      </c>
      <c r="K51" s="148">
        <f t="shared" si="1"/>
        <v>20</v>
      </c>
      <c r="L51" s="148" t="e">
        <f t="shared" si="2"/>
        <v>#REF!</v>
      </c>
      <c r="M51" s="149" t="s">
        <v>320</v>
      </c>
      <c r="N51" s="149" t="e">
        <f>#REF!</f>
        <v>#REF!</v>
      </c>
      <c r="O51" s="149">
        <v>12</v>
      </c>
      <c r="P51" s="148" t="e">
        <f t="shared" si="3"/>
        <v>#REF!</v>
      </c>
    </row>
    <row r="52" spans="1:16" s="127" customFormat="1" ht="14.25">
      <c r="A52" s="22">
        <v>49</v>
      </c>
      <c r="B52" s="34" t="s">
        <v>5</v>
      </c>
      <c r="C52" s="146" t="s">
        <v>371</v>
      </c>
      <c r="D52" s="141" t="s">
        <v>322</v>
      </c>
      <c r="E52" s="141" t="s">
        <v>323</v>
      </c>
      <c r="F52" s="142">
        <v>42914</v>
      </c>
      <c r="G52" s="143">
        <f t="shared" si="0"/>
        <v>1</v>
      </c>
      <c r="H52" s="144" t="e">
        <f>VLOOKUP(G52,#REF!,2,1)</f>
        <v>#REF!</v>
      </c>
      <c r="I52" s="148" t="e">
        <f>VLOOKUP(H52,#REF!,2,0)</f>
        <v>#REF!</v>
      </c>
      <c r="J52" s="150" t="e">
        <f>VLOOKUP(D52,#REF!,2,0)*1.2</f>
        <v>#REF!</v>
      </c>
      <c r="K52" s="148">
        <f t="shared" si="1"/>
        <v>20</v>
      </c>
      <c r="L52" s="148" t="e">
        <f t="shared" si="2"/>
        <v>#REF!</v>
      </c>
      <c r="M52" s="149" t="s">
        <v>320</v>
      </c>
      <c r="N52" s="149" t="e">
        <f>#REF!</f>
        <v>#REF!</v>
      </c>
      <c r="O52" s="149">
        <v>12</v>
      </c>
      <c r="P52" s="148" t="e">
        <f t="shared" si="3"/>
        <v>#REF!</v>
      </c>
    </row>
    <row r="53" spans="1:16" s="127" customFormat="1" ht="14.25">
      <c r="A53" s="22">
        <v>50</v>
      </c>
      <c r="B53" s="34" t="s">
        <v>5</v>
      </c>
      <c r="C53" s="146" t="s">
        <v>372</v>
      </c>
      <c r="D53" s="141" t="s">
        <v>322</v>
      </c>
      <c r="E53" s="141" t="s">
        <v>323</v>
      </c>
      <c r="F53" s="142">
        <v>42914</v>
      </c>
      <c r="G53" s="143">
        <f t="shared" si="0"/>
        <v>1</v>
      </c>
      <c r="H53" s="144" t="e">
        <f>VLOOKUP(G53,#REF!,2,1)</f>
        <v>#REF!</v>
      </c>
      <c r="I53" s="148" t="e">
        <f>VLOOKUP(H53,#REF!,2,0)</f>
        <v>#REF!</v>
      </c>
      <c r="J53" s="150" t="e">
        <f>VLOOKUP(D53,#REF!,2,0)*1.2</f>
        <v>#REF!</v>
      </c>
      <c r="K53" s="148">
        <f t="shared" si="1"/>
        <v>20</v>
      </c>
      <c r="L53" s="148" t="e">
        <f t="shared" si="2"/>
        <v>#REF!</v>
      </c>
      <c r="M53" s="149" t="s">
        <v>320</v>
      </c>
      <c r="N53" s="149" t="e">
        <f>#REF!</f>
        <v>#REF!</v>
      </c>
      <c r="O53" s="149">
        <v>12</v>
      </c>
      <c r="P53" s="148" t="e">
        <f t="shared" si="3"/>
        <v>#REF!</v>
      </c>
    </row>
    <row r="54" spans="1:16" s="127" customFormat="1" ht="14.25">
      <c r="A54" s="22">
        <v>51</v>
      </c>
      <c r="B54" s="34" t="s">
        <v>5</v>
      </c>
      <c r="C54" s="146" t="s">
        <v>373</v>
      </c>
      <c r="D54" s="141" t="s">
        <v>322</v>
      </c>
      <c r="E54" s="141" t="s">
        <v>323</v>
      </c>
      <c r="F54" s="142">
        <v>42914</v>
      </c>
      <c r="G54" s="143">
        <f t="shared" si="0"/>
        <v>1</v>
      </c>
      <c r="H54" s="144" t="e">
        <f>VLOOKUP(G54,#REF!,2,1)</f>
        <v>#REF!</v>
      </c>
      <c r="I54" s="148" t="e">
        <f>VLOOKUP(H54,#REF!,2,0)</f>
        <v>#REF!</v>
      </c>
      <c r="J54" s="150" t="e">
        <f>VLOOKUP(D54,#REF!,2,0)*1.2</f>
        <v>#REF!</v>
      </c>
      <c r="K54" s="148">
        <f t="shared" si="1"/>
        <v>20</v>
      </c>
      <c r="L54" s="148" t="e">
        <f t="shared" si="2"/>
        <v>#REF!</v>
      </c>
      <c r="M54" s="149" t="s">
        <v>320</v>
      </c>
      <c r="N54" s="149" t="e">
        <f>#REF!</f>
        <v>#REF!</v>
      </c>
      <c r="O54" s="149">
        <v>12</v>
      </c>
      <c r="P54" s="148" t="e">
        <f t="shared" si="3"/>
        <v>#REF!</v>
      </c>
    </row>
    <row r="55" spans="1:16" s="127" customFormat="1" ht="14.25">
      <c r="A55" s="22">
        <v>52</v>
      </c>
      <c r="B55" s="34" t="s">
        <v>5</v>
      </c>
      <c r="C55" s="146" t="s">
        <v>374</v>
      </c>
      <c r="D55" s="141" t="s">
        <v>322</v>
      </c>
      <c r="E55" s="141" t="s">
        <v>323</v>
      </c>
      <c r="F55" s="142">
        <v>42955</v>
      </c>
      <c r="G55" s="143">
        <f t="shared" si="0"/>
        <v>1</v>
      </c>
      <c r="H55" s="144" t="e">
        <f>VLOOKUP(G55,#REF!,2,1)</f>
        <v>#REF!</v>
      </c>
      <c r="I55" s="148" t="e">
        <f>VLOOKUP(H55,#REF!,2,0)</f>
        <v>#REF!</v>
      </c>
      <c r="J55" s="150" t="e">
        <f>VLOOKUP(D55,#REF!,2,0)*1.2</f>
        <v>#REF!</v>
      </c>
      <c r="K55" s="148">
        <f t="shared" si="1"/>
        <v>20</v>
      </c>
      <c r="L55" s="148" t="e">
        <f t="shared" si="2"/>
        <v>#REF!</v>
      </c>
      <c r="M55" s="149" t="s">
        <v>320</v>
      </c>
      <c r="N55" s="149" t="e">
        <f>#REF!</f>
        <v>#REF!</v>
      </c>
      <c r="O55" s="149">
        <v>12</v>
      </c>
      <c r="P55" s="148" t="e">
        <f t="shared" si="3"/>
        <v>#REF!</v>
      </c>
    </row>
    <row r="56" spans="1:16" s="127" customFormat="1" ht="14.25">
      <c r="A56" s="22">
        <v>53</v>
      </c>
      <c r="B56" s="34" t="s">
        <v>5</v>
      </c>
      <c r="C56" s="146" t="s">
        <v>375</v>
      </c>
      <c r="D56" s="141" t="s">
        <v>322</v>
      </c>
      <c r="E56" s="141" t="s">
        <v>323</v>
      </c>
      <c r="F56" s="142">
        <v>42955</v>
      </c>
      <c r="G56" s="143">
        <f t="shared" si="0"/>
        <v>1</v>
      </c>
      <c r="H56" s="144" t="e">
        <f>VLOOKUP(G56,#REF!,2,1)</f>
        <v>#REF!</v>
      </c>
      <c r="I56" s="148" t="e">
        <f>VLOOKUP(H56,#REF!,2,0)</f>
        <v>#REF!</v>
      </c>
      <c r="J56" s="150" t="e">
        <f>VLOOKUP(D56,#REF!,2,0)*1.2</f>
        <v>#REF!</v>
      </c>
      <c r="K56" s="148">
        <f t="shared" si="1"/>
        <v>20</v>
      </c>
      <c r="L56" s="148" t="e">
        <f t="shared" si="2"/>
        <v>#REF!</v>
      </c>
      <c r="M56" s="149" t="s">
        <v>320</v>
      </c>
      <c r="N56" s="149" t="e">
        <f>#REF!</f>
        <v>#REF!</v>
      </c>
      <c r="O56" s="149">
        <v>12</v>
      </c>
      <c r="P56" s="148" t="e">
        <f t="shared" si="3"/>
        <v>#REF!</v>
      </c>
    </row>
    <row r="57" spans="1:16" s="127" customFormat="1" ht="14.25">
      <c r="A57" s="22">
        <v>54</v>
      </c>
      <c r="B57" s="34" t="s">
        <v>5</v>
      </c>
      <c r="C57" s="146" t="s">
        <v>376</v>
      </c>
      <c r="D57" s="141" t="s">
        <v>322</v>
      </c>
      <c r="E57" s="141" t="s">
        <v>323</v>
      </c>
      <c r="F57" s="142">
        <v>43021</v>
      </c>
      <c r="G57" s="143">
        <f t="shared" si="0"/>
        <v>0</v>
      </c>
      <c r="H57" s="144" t="e">
        <f>VLOOKUP(G57,#REF!,2,1)</f>
        <v>#REF!</v>
      </c>
      <c r="I57" s="148" t="e">
        <f>VLOOKUP(H57,#REF!,2,0)</f>
        <v>#REF!</v>
      </c>
      <c r="J57" s="150" t="e">
        <f>VLOOKUP(D57,#REF!,2,0)*1.2</f>
        <v>#REF!</v>
      </c>
      <c r="K57" s="148">
        <f t="shared" si="1"/>
        <v>20</v>
      </c>
      <c r="L57" s="148" t="e">
        <f t="shared" si="2"/>
        <v>#REF!</v>
      </c>
      <c r="M57" s="149" t="s">
        <v>320</v>
      </c>
      <c r="N57" s="149" t="e">
        <f>#REF!</f>
        <v>#REF!</v>
      </c>
      <c r="O57" s="149">
        <v>12</v>
      </c>
      <c r="P57" s="148" t="e">
        <f t="shared" si="3"/>
        <v>#REF!</v>
      </c>
    </row>
    <row r="58" spans="1:16" s="127" customFormat="1" ht="14.25">
      <c r="A58" s="22">
        <v>55</v>
      </c>
      <c r="B58" s="34" t="s">
        <v>5</v>
      </c>
      <c r="C58" s="146" t="s">
        <v>377</v>
      </c>
      <c r="D58" s="141" t="s">
        <v>322</v>
      </c>
      <c r="E58" s="141" t="s">
        <v>323</v>
      </c>
      <c r="F58" s="142">
        <v>43021</v>
      </c>
      <c r="G58" s="143">
        <f t="shared" si="0"/>
        <v>0</v>
      </c>
      <c r="H58" s="144" t="e">
        <f>VLOOKUP(G58,#REF!,2,1)</f>
        <v>#REF!</v>
      </c>
      <c r="I58" s="148" t="e">
        <f>VLOOKUP(H58,#REF!,2,0)</f>
        <v>#REF!</v>
      </c>
      <c r="J58" s="150" t="e">
        <f>VLOOKUP(D58,#REF!,2,0)*1.2</f>
        <v>#REF!</v>
      </c>
      <c r="K58" s="148">
        <f t="shared" si="1"/>
        <v>20</v>
      </c>
      <c r="L58" s="148" t="e">
        <f t="shared" si="2"/>
        <v>#REF!</v>
      </c>
      <c r="M58" s="149" t="s">
        <v>320</v>
      </c>
      <c r="N58" s="149" t="e">
        <f>#REF!</f>
        <v>#REF!</v>
      </c>
      <c r="O58" s="149">
        <v>12</v>
      </c>
      <c r="P58" s="148" t="e">
        <f t="shared" si="3"/>
        <v>#REF!</v>
      </c>
    </row>
    <row r="59" spans="1:16" s="127" customFormat="1" ht="14.25">
      <c r="A59" s="22">
        <v>56</v>
      </c>
      <c r="B59" s="34" t="s">
        <v>5</v>
      </c>
      <c r="C59" s="146" t="s">
        <v>378</v>
      </c>
      <c r="D59" s="141" t="s">
        <v>322</v>
      </c>
      <c r="E59" s="141" t="s">
        <v>323</v>
      </c>
      <c r="F59" s="142">
        <v>43021</v>
      </c>
      <c r="G59" s="143">
        <f t="shared" si="0"/>
        <v>0</v>
      </c>
      <c r="H59" s="144" t="e">
        <f>VLOOKUP(G59,#REF!,2,1)</f>
        <v>#REF!</v>
      </c>
      <c r="I59" s="148" t="e">
        <f>VLOOKUP(H59,#REF!,2,0)</f>
        <v>#REF!</v>
      </c>
      <c r="J59" s="150" t="e">
        <f>VLOOKUP(D59,#REF!,2,0)*1.2</f>
        <v>#REF!</v>
      </c>
      <c r="K59" s="148">
        <f t="shared" si="1"/>
        <v>20</v>
      </c>
      <c r="L59" s="148" t="e">
        <f t="shared" si="2"/>
        <v>#REF!</v>
      </c>
      <c r="M59" s="149" t="s">
        <v>320</v>
      </c>
      <c r="N59" s="149" t="e">
        <f>#REF!</f>
        <v>#REF!</v>
      </c>
      <c r="O59" s="149">
        <v>12</v>
      </c>
      <c r="P59" s="148" t="e">
        <f t="shared" si="3"/>
        <v>#REF!</v>
      </c>
    </row>
    <row r="60" spans="1:16" s="127" customFormat="1" ht="14.25">
      <c r="A60" s="22">
        <v>57</v>
      </c>
      <c r="B60" s="34" t="s">
        <v>5</v>
      </c>
      <c r="C60" s="146" t="s">
        <v>379</v>
      </c>
      <c r="D60" s="141" t="s">
        <v>322</v>
      </c>
      <c r="E60" s="141" t="s">
        <v>323</v>
      </c>
      <c r="F60" s="142">
        <v>43021</v>
      </c>
      <c r="G60" s="143">
        <f t="shared" si="0"/>
        <v>0</v>
      </c>
      <c r="H60" s="144" t="e">
        <f>VLOOKUP(G60,#REF!,2,1)</f>
        <v>#REF!</v>
      </c>
      <c r="I60" s="148" t="e">
        <f>VLOOKUP(H60,#REF!,2,0)</f>
        <v>#REF!</v>
      </c>
      <c r="J60" s="150" t="e">
        <f>VLOOKUP(D60,#REF!,2,0)*1.2</f>
        <v>#REF!</v>
      </c>
      <c r="K60" s="148">
        <f t="shared" si="1"/>
        <v>20</v>
      </c>
      <c r="L60" s="148" t="e">
        <f t="shared" si="2"/>
        <v>#REF!</v>
      </c>
      <c r="M60" s="149" t="s">
        <v>320</v>
      </c>
      <c r="N60" s="149" t="e">
        <f>#REF!</f>
        <v>#REF!</v>
      </c>
      <c r="O60" s="149">
        <v>12</v>
      </c>
      <c r="P60" s="148" t="e">
        <f t="shared" si="3"/>
        <v>#REF!</v>
      </c>
    </row>
    <row r="61" spans="1:16" s="127" customFormat="1" ht="14.25">
      <c r="A61" s="22">
        <v>58</v>
      </c>
      <c r="B61" s="34" t="s">
        <v>5</v>
      </c>
      <c r="C61" s="146" t="s">
        <v>380</v>
      </c>
      <c r="D61" s="141" t="s">
        <v>322</v>
      </c>
      <c r="E61" s="141" t="s">
        <v>323</v>
      </c>
      <c r="F61" s="142">
        <v>43021</v>
      </c>
      <c r="G61" s="143">
        <f t="shared" si="0"/>
        <v>0</v>
      </c>
      <c r="H61" s="144" t="e">
        <f>VLOOKUP(G61,#REF!,2,1)</f>
        <v>#REF!</v>
      </c>
      <c r="I61" s="148" t="e">
        <f>VLOOKUP(H61,#REF!,2,0)</f>
        <v>#REF!</v>
      </c>
      <c r="J61" s="150" t="e">
        <f>VLOOKUP(D61,#REF!,2,0)*1.2</f>
        <v>#REF!</v>
      </c>
      <c r="K61" s="148">
        <f t="shared" si="1"/>
        <v>20</v>
      </c>
      <c r="L61" s="148" t="e">
        <f t="shared" si="2"/>
        <v>#REF!</v>
      </c>
      <c r="M61" s="149" t="s">
        <v>320</v>
      </c>
      <c r="N61" s="149" t="e">
        <f>#REF!</f>
        <v>#REF!</v>
      </c>
      <c r="O61" s="149">
        <v>12</v>
      </c>
      <c r="P61" s="148" t="e">
        <f t="shared" si="3"/>
        <v>#REF!</v>
      </c>
    </row>
    <row r="62" spans="1:16" s="127" customFormat="1" ht="14.25">
      <c r="A62" s="22">
        <v>59</v>
      </c>
      <c r="B62" s="34" t="s">
        <v>5</v>
      </c>
      <c r="C62" s="146" t="s">
        <v>381</v>
      </c>
      <c r="D62" s="141" t="s">
        <v>322</v>
      </c>
      <c r="E62" s="141" t="s">
        <v>323</v>
      </c>
      <c r="F62" s="142">
        <v>43021</v>
      </c>
      <c r="G62" s="143">
        <f t="shared" si="0"/>
        <v>0</v>
      </c>
      <c r="H62" s="144" t="e">
        <f>VLOOKUP(G62,#REF!,2,1)</f>
        <v>#REF!</v>
      </c>
      <c r="I62" s="148" t="e">
        <f>VLOOKUP(H62,#REF!,2,0)</f>
        <v>#REF!</v>
      </c>
      <c r="J62" s="150" t="e">
        <f>VLOOKUP(D62,#REF!,2,0)*1.2</f>
        <v>#REF!</v>
      </c>
      <c r="K62" s="148">
        <f t="shared" si="1"/>
        <v>20</v>
      </c>
      <c r="L62" s="148" t="e">
        <f t="shared" si="2"/>
        <v>#REF!</v>
      </c>
      <c r="M62" s="149" t="s">
        <v>320</v>
      </c>
      <c r="N62" s="149" t="e">
        <f>#REF!</f>
        <v>#REF!</v>
      </c>
      <c r="O62" s="149">
        <v>12</v>
      </c>
      <c r="P62" s="148" t="e">
        <f t="shared" si="3"/>
        <v>#REF!</v>
      </c>
    </row>
    <row r="63" spans="1:16" s="127" customFormat="1" ht="14.25">
      <c r="A63" s="22">
        <v>60</v>
      </c>
      <c r="B63" s="34" t="s">
        <v>5</v>
      </c>
      <c r="C63" s="146" t="s">
        <v>382</v>
      </c>
      <c r="D63" s="141" t="s">
        <v>322</v>
      </c>
      <c r="E63" s="141" t="s">
        <v>323</v>
      </c>
      <c r="F63" s="142">
        <v>43021</v>
      </c>
      <c r="G63" s="143">
        <f t="shared" si="0"/>
        <v>0</v>
      </c>
      <c r="H63" s="144" t="e">
        <f>VLOOKUP(G63,#REF!,2,1)</f>
        <v>#REF!</v>
      </c>
      <c r="I63" s="148" t="e">
        <f>VLOOKUP(H63,#REF!,2,0)</f>
        <v>#REF!</v>
      </c>
      <c r="J63" s="150" t="e">
        <f>VLOOKUP(D63,#REF!,2,0)*1.2</f>
        <v>#REF!</v>
      </c>
      <c r="K63" s="148">
        <f t="shared" si="1"/>
        <v>20</v>
      </c>
      <c r="L63" s="148" t="e">
        <f t="shared" si="2"/>
        <v>#REF!</v>
      </c>
      <c r="M63" s="149" t="s">
        <v>320</v>
      </c>
      <c r="N63" s="149" t="e">
        <f>#REF!</f>
        <v>#REF!</v>
      </c>
      <c r="O63" s="149">
        <v>12</v>
      </c>
      <c r="P63" s="148" t="e">
        <f t="shared" si="3"/>
        <v>#REF!</v>
      </c>
    </row>
    <row r="64" spans="1:16" s="127" customFormat="1" ht="14.25">
      <c r="A64" s="22">
        <v>61</v>
      </c>
      <c r="B64" s="34" t="s">
        <v>5</v>
      </c>
      <c r="C64" s="146" t="s">
        <v>383</v>
      </c>
      <c r="D64" s="141" t="s">
        <v>322</v>
      </c>
      <c r="E64" s="141" t="s">
        <v>323</v>
      </c>
      <c r="F64" s="142">
        <v>43021</v>
      </c>
      <c r="G64" s="143">
        <f t="shared" si="0"/>
        <v>0</v>
      </c>
      <c r="H64" s="144" t="e">
        <f>VLOOKUP(G64,#REF!,2,1)</f>
        <v>#REF!</v>
      </c>
      <c r="I64" s="148" t="e">
        <f>VLOOKUP(H64,#REF!,2,0)</f>
        <v>#REF!</v>
      </c>
      <c r="J64" s="150" t="e">
        <f>VLOOKUP(D64,#REF!,2,0)*1.2</f>
        <v>#REF!</v>
      </c>
      <c r="K64" s="148">
        <f t="shared" si="1"/>
        <v>20</v>
      </c>
      <c r="L64" s="148" t="e">
        <f t="shared" si="2"/>
        <v>#REF!</v>
      </c>
      <c r="M64" s="149" t="s">
        <v>320</v>
      </c>
      <c r="N64" s="149" t="e">
        <f>#REF!</f>
        <v>#REF!</v>
      </c>
      <c r="O64" s="149">
        <v>12</v>
      </c>
      <c r="P64" s="148" t="e">
        <f t="shared" si="3"/>
        <v>#REF!</v>
      </c>
    </row>
    <row r="65" spans="1:16" s="127" customFormat="1" ht="14.25">
      <c r="A65" s="22">
        <v>62</v>
      </c>
      <c r="B65" s="34" t="s">
        <v>5</v>
      </c>
      <c r="C65" s="146" t="s">
        <v>384</v>
      </c>
      <c r="D65" s="141" t="s">
        <v>322</v>
      </c>
      <c r="E65" s="141" t="s">
        <v>323</v>
      </c>
      <c r="F65" s="142">
        <v>43021</v>
      </c>
      <c r="G65" s="143">
        <f t="shared" si="0"/>
        <v>0</v>
      </c>
      <c r="H65" s="144" t="e">
        <f>VLOOKUP(G65,#REF!,2,1)</f>
        <v>#REF!</v>
      </c>
      <c r="I65" s="148" t="e">
        <f>VLOOKUP(H65,#REF!,2,0)</f>
        <v>#REF!</v>
      </c>
      <c r="J65" s="150" t="e">
        <f>VLOOKUP(D65,#REF!,2,0)*1.2</f>
        <v>#REF!</v>
      </c>
      <c r="K65" s="148">
        <f t="shared" si="1"/>
        <v>20</v>
      </c>
      <c r="L65" s="148" t="e">
        <f t="shared" si="2"/>
        <v>#REF!</v>
      </c>
      <c r="M65" s="149" t="s">
        <v>320</v>
      </c>
      <c r="N65" s="149" t="e">
        <f>#REF!</f>
        <v>#REF!</v>
      </c>
      <c r="O65" s="149">
        <v>12</v>
      </c>
      <c r="P65" s="148" t="e">
        <f t="shared" si="3"/>
        <v>#REF!</v>
      </c>
    </row>
    <row r="66" spans="1:16" s="127" customFormat="1" ht="14.25">
      <c r="A66" s="22">
        <v>63</v>
      </c>
      <c r="B66" s="34" t="s">
        <v>5</v>
      </c>
      <c r="C66" s="146" t="s">
        <v>385</v>
      </c>
      <c r="D66" s="141" t="s">
        <v>322</v>
      </c>
      <c r="E66" s="141" t="s">
        <v>323</v>
      </c>
      <c r="F66" s="142">
        <v>43040</v>
      </c>
      <c r="G66" s="143">
        <f t="shared" si="0"/>
        <v>0</v>
      </c>
      <c r="H66" s="144" t="e">
        <f>VLOOKUP(G66,#REF!,2,1)</f>
        <v>#REF!</v>
      </c>
      <c r="I66" s="148" t="e">
        <f>VLOOKUP(H66,#REF!,2,0)</f>
        <v>#REF!</v>
      </c>
      <c r="J66" s="150" t="e">
        <f>VLOOKUP(D66,#REF!,2,0)*1.2</f>
        <v>#REF!</v>
      </c>
      <c r="K66" s="148">
        <f t="shared" si="1"/>
        <v>20</v>
      </c>
      <c r="L66" s="148" t="e">
        <f t="shared" si="2"/>
        <v>#REF!</v>
      </c>
      <c r="M66" s="149" t="s">
        <v>320</v>
      </c>
      <c r="N66" s="149" t="e">
        <f>#REF!</f>
        <v>#REF!</v>
      </c>
      <c r="O66" s="149">
        <v>12</v>
      </c>
      <c r="P66" s="148" t="e">
        <f t="shared" si="3"/>
        <v>#REF!</v>
      </c>
    </row>
    <row r="67" spans="1:16" s="127" customFormat="1" ht="14.25">
      <c r="A67" s="22">
        <v>64</v>
      </c>
      <c r="B67" s="34" t="s">
        <v>5</v>
      </c>
      <c r="C67" s="151" t="s">
        <v>386</v>
      </c>
      <c r="D67" s="141" t="s">
        <v>322</v>
      </c>
      <c r="E67" s="141" t="s">
        <v>323</v>
      </c>
      <c r="F67" s="142">
        <v>43208</v>
      </c>
      <c r="G67" s="143">
        <f t="shared" si="0"/>
        <v>0</v>
      </c>
      <c r="H67" s="144" t="e">
        <f>VLOOKUP(G67,#REF!,2,1)</f>
        <v>#REF!</v>
      </c>
      <c r="I67" s="148" t="e">
        <f>VLOOKUP(H67,#REF!,2,0)</f>
        <v>#REF!</v>
      </c>
      <c r="J67" s="150" t="e">
        <f>VLOOKUP(D67,#REF!,2,0)*1.2</f>
        <v>#REF!</v>
      </c>
      <c r="K67" s="148">
        <f t="shared" si="1"/>
        <v>0</v>
      </c>
      <c r="L67" s="148" t="e">
        <f t="shared" si="2"/>
        <v>#REF!</v>
      </c>
      <c r="M67" s="149" t="s">
        <v>320</v>
      </c>
      <c r="N67" s="149" t="e">
        <f>#REF!</f>
        <v>#REF!</v>
      </c>
      <c r="O67" s="149">
        <v>12</v>
      </c>
      <c r="P67" s="148" t="e">
        <f t="shared" si="3"/>
        <v>#REF!</v>
      </c>
    </row>
    <row r="68" spans="1:16" s="127" customFormat="1" ht="14.25">
      <c r="A68" s="22">
        <v>65</v>
      </c>
      <c r="B68" s="34" t="s">
        <v>5</v>
      </c>
      <c r="C68" s="151" t="s">
        <v>387</v>
      </c>
      <c r="D68" s="141" t="s">
        <v>322</v>
      </c>
      <c r="E68" s="141" t="s">
        <v>323</v>
      </c>
      <c r="F68" s="142">
        <v>43208</v>
      </c>
      <c r="G68" s="143">
        <f t="shared" si="0"/>
        <v>0</v>
      </c>
      <c r="H68" s="144" t="e">
        <f>VLOOKUP(G68,#REF!,2,1)</f>
        <v>#REF!</v>
      </c>
      <c r="I68" s="148" t="e">
        <f>VLOOKUP(H68,#REF!,2,0)</f>
        <v>#REF!</v>
      </c>
      <c r="J68" s="150" t="e">
        <f>VLOOKUP(D68,#REF!,2,0)*1.2</f>
        <v>#REF!</v>
      </c>
      <c r="K68" s="148">
        <f t="shared" si="1"/>
        <v>0</v>
      </c>
      <c r="L68" s="148" t="e">
        <f t="shared" si="2"/>
        <v>#REF!</v>
      </c>
      <c r="M68" s="149" t="s">
        <v>320</v>
      </c>
      <c r="N68" s="149" t="e">
        <f>#REF!</f>
        <v>#REF!</v>
      </c>
      <c r="O68" s="149">
        <v>12</v>
      </c>
      <c r="P68" s="148" t="e">
        <f t="shared" si="3"/>
        <v>#REF!</v>
      </c>
    </row>
    <row r="69" spans="1:16" s="127" customFormat="1" ht="14.25">
      <c r="A69" s="22">
        <v>66</v>
      </c>
      <c r="B69" s="34" t="s">
        <v>5</v>
      </c>
      <c r="C69" s="151" t="s">
        <v>388</v>
      </c>
      <c r="D69" s="141" t="s">
        <v>322</v>
      </c>
      <c r="E69" s="141" t="s">
        <v>323</v>
      </c>
      <c r="F69" s="142">
        <v>43208</v>
      </c>
      <c r="G69" s="143">
        <f aca="true" t="shared" si="4" ref="G69:G80">DATEDIF(F69,"2018-9-1","Y")</f>
        <v>0</v>
      </c>
      <c r="H69" s="144" t="e">
        <f>VLOOKUP(G69,#REF!,2,1)</f>
        <v>#REF!</v>
      </c>
      <c r="I69" s="148" t="e">
        <f>VLOOKUP(H69,#REF!,2,0)</f>
        <v>#REF!</v>
      </c>
      <c r="J69" s="150" t="e">
        <f>VLOOKUP(D69,#REF!,2,0)*1.2</f>
        <v>#REF!</v>
      </c>
      <c r="K69" s="148">
        <f aca="true" t="shared" si="5" ref="K69:K80">(2018-YEAR(F69))*20</f>
        <v>0</v>
      </c>
      <c r="L69" s="148" t="e">
        <f aca="true" t="shared" si="6" ref="L69:L80">(I69+J69+K69)*1.5</f>
        <v>#REF!</v>
      </c>
      <c r="M69" s="149" t="s">
        <v>320</v>
      </c>
      <c r="N69" s="149" t="e">
        <f>#REF!</f>
        <v>#REF!</v>
      </c>
      <c r="O69" s="149">
        <v>12</v>
      </c>
      <c r="P69" s="148" t="e">
        <f aca="true" t="shared" si="7" ref="P69:P80">SUM(I69:K69,N69)*O69+L69</f>
        <v>#REF!</v>
      </c>
    </row>
    <row r="70" spans="1:16" s="127" customFormat="1" ht="14.25">
      <c r="A70" s="22">
        <v>67</v>
      </c>
      <c r="B70" s="34" t="s">
        <v>5</v>
      </c>
      <c r="C70" s="151" t="s">
        <v>389</v>
      </c>
      <c r="D70" s="141" t="s">
        <v>322</v>
      </c>
      <c r="E70" s="141" t="s">
        <v>323</v>
      </c>
      <c r="F70" s="142">
        <v>43208</v>
      </c>
      <c r="G70" s="143">
        <f t="shared" si="4"/>
        <v>0</v>
      </c>
      <c r="H70" s="144" t="e">
        <f>VLOOKUP(G70,#REF!,2,1)</f>
        <v>#REF!</v>
      </c>
      <c r="I70" s="148" t="e">
        <f>VLOOKUP(H70,#REF!,2,0)</f>
        <v>#REF!</v>
      </c>
      <c r="J70" s="150" t="e">
        <f>VLOOKUP(D70,#REF!,2,0)*1.2</f>
        <v>#REF!</v>
      </c>
      <c r="K70" s="148">
        <f t="shared" si="5"/>
        <v>0</v>
      </c>
      <c r="L70" s="148" t="e">
        <f t="shared" si="6"/>
        <v>#REF!</v>
      </c>
      <c r="M70" s="149" t="s">
        <v>320</v>
      </c>
      <c r="N70" s="149" t="e">
        <f>#REF!</f>
        <v>#REF!</v>
      </c>
      <c r="O70" s="149">
        <v>12</v>
      </c>
      <c r="P70" s="148" t="e">
        <f t="shared" si="7"/>
        <v>#REF!</v>
      </c>
    </row>
    <row r="71" spans="1:16" s="127" customFormat="1" ht="14.25">
      <c r="A71" s="22">
        <v>68</v>
      </c>
      <c r="B71" s="34" t="s">
        <v>5</v>
      </c>
      <c r="C71" s="151" t="s">
        <v>390</v>
      </c>
      <c r="D71" s="141" t="s">
        <v>322</v>
      </c>
      <c r="E71" s="141" t="s">
        <v>323</v>
      </c>
      <c r="F71" s="142">
        <v>43208</v>
      </c>
      <c r="G71" s="143">
        <f t="shared" si="4"/>
        <v>0</v>
      </c>
      <c r="H71" s="144" t="e">
        <f>VLOOKUP(G71,#REF!,2,1)</f>
        <v>#REF!</v>
      </c>
      <c r="I71" s="148" t="e">
        <f>VLOOKUP(H71,#REF!,2,0)</f>
        <v>#REF!</v>
      </c>
      <c r="J71" s="150" t="e">
        <f>VLOOKUP(D71,#REF!,2,0)*1.2</f>
        <v>#REF!</v>
      </c>
      <c r="K71" s="148">
        <f t="shared" si="5"/>
        <v>0</v>
      </c>
      <c r="L71" s="148" t="e">
        <f t="shared" si="6"/>
        <v>#REF!</v>
      </c>
      <c r="M71" s="149" t="s">
        <v>320</v>
      </c>
      <c r="N71" s="149" t="e">
        <f>#REF!</f>
        <v>#REF!</v>
      </c>
      <c r="O71" s="149">
        <v>12</v>
      </c>
      <c r="P71" s="148" t="e">
        <f t="shared" si="7"/>
        <v>#REF!</v>
      </c>
    </row>
    <row r="72" spans="1:16" s="127" customFormat="1" ht="14.25">
      <c r="A72" s="22">
        <v>69</v>
      </c>
      <c r="B72" s="34" t="s">
        <v>5</v>
      </c>
      <c r="C72" s="151" t="s">
        <v>391</v>
      </c>
      <c r="D72" s="141" t="s">
        <v>322</v>
      </c>
      <c r="E72" s="141" t="s">
        <v>323</v>
      </c>
      <c r="F72" s="142">
        <v>43208</v>
      </c>
      <c r="G72" s="143">
        <f t="shared" si="4"/>
        <v>0</v>
      </c>
      <c r="H72" s="144" t="e">
        <f>VLOOKUP(G72,#REF!,2,1)</f>
        <v>#REF!</v>
      </c>
      <c r="I72" s="148" t="e">
        <f>VLOOKUP(H72,#REF!,2,0)</f>
        <v>#REF!</v>
      </c>
      <c r="J72" s="150" t="e">
        <f>VLOOKUP(D72,#REF!,2,0)*1.2</f>
        <v>#REF!</v>
      </c>
      <c r="K72" s="148">
        <f t="shared" si="5"/>
        <v>0</v>
      </c>
      <c r="L72" s="148" t="e">
        <f t="shared" si="6"/>
        <v>#REF!</v>
      </c>
      <c r="M72" s="149" t="s">
        <v>320</v>
      </c>
      <c r="N72" s="149" t="e">
        <f>#REF!</f>
        <v>#REF!</v>
      </c>
      <c r="O72" s="149">
        <v>12</v>
      </c>
      <c r="P72" s="148" t="e">
        <f t="shared" si="7"/>
        <v>#REF!</v>
      </c>
    </row>
    <row r="73" spans="1:16" s="127" customFormat="1" ht="14.25">
      <c r="A73" s="22">
        <v>70</v>
      </c>
      <c r="B73" s="34" t="s">
        <v>5</v>
      </c>
      <c r="C73" s="151" t="s">
        <v>392</v>
      </c>
      <c r="D73" s="141" t="s">
        <v>322</v>
      </c>
      <c r="E73" s="141" t="s">
        <v>323</v>
      </c>
      <c r="F73" s="142">
        <v>43208</v>
      </c>
      <c r="G73" s="143">
        <f t="shared" si="4"/>
        <v>0</v>
      </c>
      <c r="H73" s="144" t="e">
        <f>VLOOKUP(G73,#REF!,2,1)</f>
        <v>#REF!</v>
      </c>
      <c r="I73" s="148" t="e">
        <f>VLOOKUP(H73,#REF!,2,0)</f>
        <v>#REF!</v>
      </c>
      <c r="J73" s="150" t="e">
        <f>VLOOKUP(D73,#REF!,2,0)*1.2</f>
        <v>#REF!</v>
      </c>
      <c r="K73" s="148">
        <f t="shared" si="5"/>
        <v>0</v>
      </c>
      <c r="L73" s="148" t="e">
        <f t="shared" si="6"/>
        <v>#REF!</v>
      </c>
      <c r="M73" s="149" t="s">
        <v>320</v>
      </c>
      <c r="N73" s="149" t="e">
        <f>#REF!</f>
        <v>#REF!</v>
      </c>
      <c r="O73" s="149">
        <v>12</v>
      </c>
      <c r="P73" s="148" t="e">
        <f t="shared" si="7"/>
        <v>#REF!</v>
      </c>
    </row>
    <row r="74" spans="1:16" s="127" customFormat="1" ht="14.25">
      <c r="A74" s="22">
        <v>71</v>
      </c>
      <c r="B74" s="34" t="s">
        <v>5</v>
      </c>
      <c r="C74" s="151" t="s">
        <v>393</v>
      </c>
      <c r="D74" s="141" t="s">
        <v>322</v>
      </c>
      <c r="E74" s="141" t="s">
        <v>323</v>
      </c>
      <c r="F74" s="142">
        <v>43217</v>
      </c>
      <c r="G74" s="143">
        <f t="shared" si="4"/>
        <v>0</v>
      </c>
      <c r="H74" s="144" t="e">
        <f>VLOOKUP(G74,#REF!,2,1)</f>
        <v>#REF!</v>
      </c>
      <c r="I74" s="148" t="e">
        <f>VLOOKUP(H74,#REF!,2,0)</f>
        <v>#REF!</v>
      </c>
      <c r="J74" s="150" t="e">
        <f>VLOOKUP(D74,#REF!,2,0)*1.2</f>
        <v>#REF!</v>
      </c>
      <c r="K74" s="148">
        <f t="shared" si="5"/>
        <v>0</v>
      </c>
      <c r="L74" s="148" t="e">
        <f t="shared" si="6"/>
        <v>#REF!</v>
      </c>
      <c r="M74" s="149" t="s">
        <v>320</v>
      </c>
      <c r="N74" s="149" t="e">
        <f>#REF!</f>
        <v>#REF!</v>
      </c>
      <c r="O74" s="149">
        <v>12</v>
      </c>
      <c r="P74" s="148" t="e">
        <f t="shared" si="7"/>
        <v>#REF!</v>
      </c>
    </row>
    <row r="75" spans="1:16" s="127" customFormat="1" ht="14.25">
      <c r="A75" s="22">
        <v>72</v>
      </c>
      <c r="B75" s="34" t="s">
        <v>5</v>
      </c>
      <c r="C75" s="151" t="s">
        <v>394</v>
      </c>
      <c r="D75" s="141" t="s">
        <v>322</v>
      </c>
      <c r="E75" s="141" t="s">
        <v>323</v>
      </c>
      <c r="F75" s="142">
        <v>43217</v>
      </c>
      <c r="G75" s="143">
        <f t="shared" si="4"/>
        <v>0</v>
      </c>
      <c r="H75" s="144" t="e">
        <f>VLOOKUP(G75,#REF!,2,1)</f>
        <v>#REF!</v>
      </c>
      <c r="I75" s="148" t="e">
        <f>VLOOKUP(H75,#REF!,2,0)</f>
        <v>#REF!</v>
      </c>
      <c r="J75" s="150" t="e">
        <f>VLOOKUP(D75,#REF!,2,0)*1.2</f>
        <v>#REF!</v>
      </c>
      <c r="K75" s="148">
        <f t="shared" si="5"/>
        <v>0</v>
      </c>
      <c r="L75" s="148" t="e">
        <f t="shared" si="6"/>
        <v>#REF!</v>
      </c>
      <c r="M75" s="149" t="s">
        <v>320</v>
      </c>
      <c r="N75" s="149" t="e">
        <f>#REF!</f>
        <v>#REF!</v>
      </c>
      <c r="O75" s="149">
        <v>12</v>
      </c>
      <c r="P75" s="148" t="e">
        <f t="shared" si="7"/>
        <v>#REF!</v>
      </c>
    </row>
    <row r="76" spans="1:16" s="127" customFormat="1" ht="14.25">
      <c r="A76" s="22">
        <v>73</v>
      </c>
      <c r="B76" s="34" t="s">
        <v>5</v>
      </c>
      <c r="C76" s="151" t="s">
        <v>395</v>
      </c>
      <c r="D76" s="141" t="s">
        <v>322</v>
      </c>
      <c r="E76" s="141" t="s">
        <v>323</v>
      </c>
      <c r="F76" s="142">
        <v>43217</v>
      </c>
      <c r="G76" s="143">
        <f t="shared" si="4"/>
        <v>0</v>
      </c>
      <c r="H76" s="144" t="e">
        <f>VLOOKUP(G76,#REF!,2,1)</f>
        <v>#REF!</v>
      </c>
      <c r="I76" s="148" t="e">
        <f>VLOOKUP(H76,#REF!,2,0)</f>
        <v>#REF!</v>
      </c>
      <c r="J76" s="150" t="e">
        <f>VLOOKUP(D76,#REF!,2,0)*1.2</f>
        <v>#REF!</v>
      </c>
      <c r="K76" s="148">
        <f t="shared" si="5"/>
        <v>0</v>
      </c>
      <c r="L76" s="148" t="e">
        <f t="shared" si="6"/>
        <v>#REF!</v>
      </c>
      <c r="M76" s="149" t="s">
        <v>320</v>
      </c>
      <c r="N76" s="149" t="e">
        <f>#REF!</f>
        <v>#REF!</v>
      </c>
      <c r="O76" s="149">
        <v>12</v>
      </c>
      <c r="P76" s="148" t="e">
        <f t="shared" si="7"/>
        <v>#REF!</v>
      </c>
    </row>
    <row r="77" spans="1:16" s="127" customFormat="1" ht="14.25">
      <c r="A77" s="22">
        <v>74</v>
      </c>
      <c r="B77" s="34" t="s">
        <v>5</v>
      </c>
      <c r="C77" s="151" t="s">
        <v>396</v>
      </c>
      <c r="D77" s="141" t="s">
        <v>322</v>
      </c>
      <c r="E77" s="141" t="s">
        <v>323</v>
      </c>
      <c r="F77" s="142">
        <v>43234</v>
      </c>
      <c r="G77" s="143">
        <f t="shared" si="4"/>
        <v>0</v>
      </c>
      <c r="H77" s="144" t="e">
        <f>VLOOKUP(G77,#REF!,2,1)</f>
        <v>#REF!</v>
      </c>
      <c r="I77" s="148" t="e">
        <f>VLOOKUP(H77,#REF!,2,0)</f>
        <v>#REF!</v>
      </c>
      <c r="J77" s="150" t="e">
        <f>VLOOKUP(D77,#REF!,2,0)*1.2</f>
        <v>#REF!</v>
      </c>
      <c r="K77" s="148">
        <f t="shared" si="5"/>
        <v>0</v>
      </c>
      <c r="L77" s="148" t="e">
        <f t="shared" si="6"/>
        <v>#REF!</v>
      </c>
      <c r="M77" s="149" t="s">
        <v>320</v>
      </c>
      <c r="N77" s="149" t="e">
        <f>#REF!</f>
        <v>#REF!</v>
      </c>
      <c r="O77" s="149">
        <v>12</v>
      </c>
      <c r="P77" s="148" t="e">
        <f t="shared" si="7"/>
        <v>#REF!</v>
      </c>
    </row>
    <row r="78" spans="1:16" s="127" customFormat="1" ht="14.25">
      <c r="A78" s="22">
        <v>75</v>
      </c>
      <c r="B78" s="34" t="s">
        <v>5</v>
      </c>
      <c r="C78" s="151" t="s">
        <v>397</v>
      </c>
      <c r="D78" s="141" t="s">
        <v>322</v>
      </c>
      <c r="E78" s="141" t="s">
        <v>323</v>
      </c>
      <c r="F78" s="142">
        <v>43234</v>
      </c>
      <c r="G78" s="143">
        <f t="shared" si="4"/>
        <v>0</v>
      </c>
      <c r="H78" s="144" t="e">
        <f>VLOOKUP(G78,#REF!,2,1)</f>
        <v>#REF!</v>
      </c>
      <c r="I78" s="148" t="e">
        <f>VLOOKUP(H78,#REF!,2,0)</f>
        <v>#REF!</v>
      </c>
      <c r="J78" s="150" t="e">
        <f>VLOOKUP(D78,#REF!,2,0)*1.2</f>
        <v>#REF!</v>
      </c>
      <c r="K78" s="148">
        <f t="shared" si="5"/>
        <v>0</v>
      </c>
      <c r="L78" s="148" t="e">
        <f t="shared" si="6"/>
        <v>#REF!</v>
      </c>
      <c r="M78" s="149" t="s">
        <v>320</v>
      </c>
      <c r="N78" s="149" t="e">
        <f>#REF!</f>
        <v>#REF!</v>
      </c>
      <c r="O78" s="149">
        <v>12</v>
      </c>
      <c r="P78" s="148" t="e">
        <f t="shared" si="7"/>
        <v>#REF!</v>
      </c>
    </row>
    <row r="79" spans="1:16" s="127" customFormat="1" ht="14.25">
      <c r="A79" s="22">
        <v>76</v>
      </c>
      <c r="B79" s="34" t="s">
        <v>5</v>
      </c>
      <c r="C79" s="151" t="s">
        <v>398</v>
      </c>
      <c r="D79" s="141" t="s">
        <v>322</v>
      </c>
      <c r="E79" s="141" t="s">
        <v>323</v>
      </c>
      <c r="F79" s="142">
        <v>43234</v>
      </c>
      <c r="G79" s="143">
        <f t="shared" si="4"/>
        <v>0</v>
      </c>
      <c r="H79" s="144" t="e">
        <f>VLOOKUP(G79,#REF!,2,1)</f>
        <v>#REF!</v>
      </c>
      <c r="I79" s="148" t="e">
        <f>VLOOKUP(H79,#REF!,2,0)</f>
        <v>#REF!</v>
      </c>
      <c r="J79" s="150" t="e">
        <f>VLOOKUP(D79,#REF!,2,0)*1.2</f>
        <v>#REF!</v>
      </c>
      <c r="K79" s="148">
        <f t="shared" si="5"/>
        <v>0</v>
      </c>
      <c r="L79" s="148" t="e">
        <f t="shared" si="6"/>
        <v>#REF!</v>
      </c>
      <c r="M79" s="149" t="s">
        <v>320</v>
      </c>
      <c r="N79" s="149" t="e">
        <f>#REF!</f>
        <v>#REF!</v>
      </c>
      <c r="O79" s="149">
        <v>12</v>
      </c>
      <c r="P79" s="148" t="e">
        <f t="shared" si="7"/>
        <v>#REF!</v>
      </c>
    </row>
    <row r="80" spans="1:16" s="127" customFormat="1" ht="14.25">
      <c r="A80" s="22">
        <v>77</v>
      </c>
      <c r="B80" s="34" t="s">
        <v>5</v>
      </c>
      <c r="C80" s="151" t="s">
        <v>399</v>
      </c>
      <c r="D80" s="141" t="s">
        <v>322</v>
      </c>
      <c r="E80" s="141" t="s">
        <v>323</v>
      </c>
      <c r="F80" s="142">
        <v>43234</v>
      </c>
      <c r="G80" s="143">
        <f t="shared" si="4"/>
        <v>0</v>
      </c>
      <c r="H80" s="144" t="e">
        <f>VLOOKUP(G80,#REF!,2,1)</f>
        <v>#REF!</v>
      </c>
      <c r="I80" s="148" t="e">
        <f>VLOOKUP(H80,#REF!,2,0)</f>
        <v>#REF!</v>
      </c>
      <c r="J80" s="150" t="e">
        <f>VLOOKUP(D80,#REF!,2,0)*1.2</f>
        <v>#REF!</v>
      </c>
      <c r="K80" s="148">
        <f t="shared" si="5"/>
        <v>0</v>
      </c>
      <c r="L80" s="148" t="e">
        <f t="shared" si="6"/>
        <v>#REF!</v>
      </c>
      <c r="M80" s="149" t="s">
        <v>320</v>
      </c>
      <c r="N80" s="149" t="e">
        <f>#REF!</f>
        <v>#REF!</v>
      </c>
      <c r="O80" s="149">
        <v>12</v>
      </c>
      <c r="P80" s="148" t="e">
        <f t="shared" si="7"/>
        <v>#REF!</v>
      </c>
    </row>
  </sheetData>
  <sheetProtection/>
  <autoFilter ref="A2:P80"/>
  <mergeCells count="1">
    <mergeCell ref="A3:B3"/>
  </mergeCells>
  <printOptions horizontalCentered="1"/>
  <pageMargins left="0.3937007874015748" right="0.3937007874015748" top="0.7480314960629921" bottom="0.7480314960629921" header="0.31496062992125984" footer="0.31496062992125984"/>
  <pageSetup horizontalDpi="600" verticalDpi="600" orientation="landscape" paperSize="9"/>
  <headerFooter>
    <oddFooter>&amp;C第 &amp;P 页，共 &amp;N 页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19"/>
  <sheetViews>
    <sheetView zoomScale="115" zoomScaleNormal="115" workbookViewId="0" topLeftCell="A1">
      <pane xSplit="2" ySplit="6" topLeftCell="C7" activePane="bottomRight" state="frozen"/>
      <selection pane="bottomRight" activeCell="A1" sqref="A1:IV65536"/>
    </sheetView>
  </sheetViews>
  <sheetFormatPr defaultColWidth="9.00390625" defaultRowHeight="15" outlineLevelRow="2"/>
  <cols>
    <col min="1" max="1" width="5.140625" style="28" customWidth="1"/>
    <col min="2" max="2" width="23.421875" style="94" customWidth="1"/>
    <col min="3" max="3" width="7.8515625" style="28" customWidth="1"/>
    <col min="4" max="4" width="9.7109375" style="28" customWidth="1"/>
    <col min="5" max="5" width="9.8515625" style="28" customWidth="1"/>
    <col min="6" max="7" width="9.140625" style="28" customWidth="1"/>
    <col min="8" max="8" width="9.00390625" style="28" customWidth="1"/>
    <col min="9" max="9" width="10.00390625" style="95" customWidth="1"/>
    <col min="10" max="10" width="9.00390625" style="28" customWidth="1"/>
    <col min="11" max="11" width="6.57421875" style="28" customWidth="1"/>
    <col min="12" max="12" width="11.00390625" style="28" customWidth="1"/>
    <col min="13" max="13" width="11.140625" style="93" customWidth="1"/>
    <col min="14" max="14" width="8.8515625" style="28" customWidth="1"/>
    <col min="15" max="16384" width="9.00390625" style="28" customWidth="1"/>
  </cols>
  <sheetData>
    <row r="1" spans="1:2" ht="13.5">
      <c r="A1" s="96" t="s">
        <v>400</v>
      </c>
      <c r="B1" s="97"/>
    </row>
    <row r="2" spans="1:6" ht="30.75" customHeight="1" outlineLevel="1">
      <c r="A2" s="6" t="s">
        <v>401</v>
      </c>
      <c r="B2" s="6"/>
      <c r="C2" s="6"/>
      <c r="D2" s="6"/>
      <c r="E2" s="6"/>
      <c r="F2" s="6"/>
    </row>
    <row r="3" spans="1:6" ht="7.5" customHeight="1">
      <c r="A3" s="6"/>
      <c r="B3" s="6"/>
      <c r="C3" s="6"/>
      <c r="D3" s="6"/>
      <c r="E3" s="6"/>
      <c r="F3" s="6"/>
    </row>
    <row r="4" spans="1:6" ht="24" hidden="1" outlineLevel="1">
      <c r="A4" s="6" t="s">
        <v>402</v>
      </c>
      <c r="B4" s="6"/>
      <c r="C4" s="6"/>
      <c r="D4" s="6"/>
      <c r="E4" s="6"/>
      <c r="F4" s="6"/>
    </row>
    <row r="5" spans="1:13" ht="61.5" customHeight="1" collapsed="1">
      <c r="A5" s="98" t="s">
        <v>305</v>
      </c>
      <c r="B5" s="8" t="s">
        <v>403</v>
      </c>
      <c r="C5" s="98" t="s">
        <v>404</v>
      </c>
      <c r="D5" s="98" t="s">
        <v>405</v>
      </c>
      <c r="E5" s="98" t="s">
        <v>406</v>
      </c>
      <c r="F5" s="99" t="s">
        <v>407</v>
      </c>
      <c r="G5" s="100" t="s">
        <v>408</v>
      </c>
      <c r="H5" s="100" t="s">
        <v>409</v>
      </c>
      <c r="I5" s="113" t="s">
        <v>410</v>
      </c>
      <c r="J5" s="100" t="s">
        <v>411</v>
      </c>
      <c r="K5" s="100" t="s">
        <v>412</v>
      </c>
      <c r="L5" s="100" t="s">
        <v>413</v>
      </c>
      <c r="M5" s="100" t="s">
        <v>414</v>
      </c>
    </row>
    <row r="6" spans="1:9" ht="0.75" customHeight="1" outlineLevel="1">
      <c r="A6" s="7">
        <v>1</v>
      </c>
      <c r="B6" s="37">
        <v>2</v>
      </c>
      <c r="C6" s="37">
        <v>4</v>
      </c>
      <c r="D6" s="7">
        <v>5</v>
      </c>
      <c r="E6" s="37" t="s">
        <v>415</v>
      </c>
      <c r="F6" s="37" t="s">
        <v>416</v>
      </c>
      <c r="G6" s="101"/>
      <c r="H6" s="102"/>
      <c r="I6" s="114"/>
    </row>
    <row r="7" spans="1:13" ht="15" customHeight="1">
      <c r="A7" s="103" t="s">
        <v>319</v>
      </c>
      <c r="B7" s="104"/>
      <c r="C7" s="105">
        <f>SUM(C8:C116)/2</f>
        <v>3281</v>
      </c>
      <c r="D7" s="105">
        <f aca="true" t="shared" si="0" ref="D7:L7">SUM(D8:D116)/2</f>
        <v>228</v>
      </c>
      <c r="E7" s="105">
        <f t="shared" si="0"/>
        <v>3053</v>
      </c>
      <c r="F7" s="105">
        <f t="shared" si="0"/>
        <v>2002</v>
      </c>
      <c r="G7" s="106">
        <f t="shared" si="0"/>
        <v>81</v>
      </c>
      <c r="H7" s="106">
        <f t="shared" si="0"/>
        <v>855</v>
      </c>
      <c r="I7" s="106">
        <f t="shared" si="0"/>
        <v>935</v>
      </c>
      <c r="J7" s="106">
        <f t="shared" si="0"/>
        <v>1067</v>
      </c>
      <c r="K7" s="106">
        <f t="shared" si="0"/>
        <v>2118</v>
      </c>
      <c r="L7" s="106">
        <f>L10+L22+L38+L44+L52+L62+L74+L92+L106+L116</f>
        <v>1082</v>
      </c>
      <c r="M7" s="106">
        <f>SUM(M8:M116)/2</f>
        <v>880</v>
      </c>
    </row>
    <row r="8" spans="1:13" ht="15" customHeight="1">
      <c r="A8" s="13">
        <v>1</v>
      </c>
      <c r="B8" s="53" t="s">
        <v>417</v>
      </c>
      <c r="C8" s="107">
        <v>130</v>
      </c>
      <c r="D8" s="107">
        <v>0</v>
      </c>
      <c r="E8" s="13">
        <f>C8-D8</f>
        <v>130</v>
      </c>
      <c r="F8" s="13">
        <f>ROUND((C8-D8)*0.6,0)</f>
        <v>78</v>
      </c>
      <c r="G8" s="13">
        <v>24</v>
      </c>
      <c r="H8" s="87">
        <v>53</v>
      </c>
      <c r="I8" s="115">
        <f aca="true" t="shared" si="1" ref="I8:I11">G8+H8</f>
        <v>77</v>
      </c>
      <c r="J8" s="112">
        <f>F8-I8</f>
        <v>1</v>
      </c>
      <c r="K8" s="112">
        <f aca="true" t="shared" si="2" ref="K8:K11">E8-I8</f>
        <v>53</v>
      </c>
      <c r="L8" s="116">
        <f>ROUND(E8*0.2,0)+J8</f>
        <v>27</v>
      </c>
      <c r="M8" s="112">
        <v>53</v>
      </c>
    </row>
    <row r="9" spans="1:13" ht="15" customHeight="1">
      <c r="A9" s="13">
        <v>2</v>
      </c>
      <c r="B9" s="53" t="s">
        <v>9</v>
      </c>
      <c r="C9" s="107">
        <v>15</v>
      </c>
      <c r="D9" s="107">
        <v>0</v>
      </c>
      <c r="E9" s="13">
        <f>C9-D9</f>
        <v>15</v>
      </c>
      <c r="F9" s="13">
        <f>ROUND((C9-D9)*0.6,0)</f>
        <v>9</v>
      </c>
      <c r="G9" s="13">
        <v>3</v>
      </c>
      <c r="H9" s="87">
        <v>6</v>
      </c>
      <c r="I9" s="115">
        <f t="shared" si="1"/>
        <v>9</v>
      </c>
      <c r="J9" s="112">
        <f>F9-I9</f>
        <v>0</v>
      </c>
      <c r="K9" s="112">
        <f t="shared" si="2"/>
        <v>6</v>
      </c>
      <c r="L9" s="116">
        <f aca="true" t="shared" si="3" ref="L9:L40">ROUND(E9*0.2,0)+J9</f>
        <v>3</v>
      </c>
      <c r="M9" s="112">
        <v>6</v>
      </c>
    </row>
    <row r="10" spans="1:13" ht="15" customHeight="1">
      <c r="A10" s="17"/>
      <c r="B10" s="33" t="s">
        <v>418</v>
      </c>
      <c r="C10" s="108">
        <f aca="true" t="shared" si="4" ref="C10:I10">SUM(C8:C9)</f>
        <v>145</v>
      </c>
      <c r="D10" s="108">
        <f t="shared" si="4"/>
        <v>0</v>
      </c>
      <c r="E10" s="108">
        <f t="shared" si="4"/>
        <v>145</v>
      </c>
      <c r="F10" s="108">
        <f t="shared" si="4"/>
        <v>87</v>
      </c>
      <c r="G10" s="108">
        <f t="shared" si="4"/>
        <v>27</v>
      </c>
      <c r="H10" s="108">
        <f t="shared" si="4"/>
        <v>59</v>
      </c>
      <c r="I10" s="117">
        <f t="shared" si="4"/>
        <v>86</v>
      </c>
      <c r="J10" s="111">
        <f aca="true" t="shared" si="5" ref="J10:J41">F10-I10</f>
        <v>1</v>
      </c>
      <c r="K10" s="111">
        <f>SUM(K8:K9)</f>
        <v>59</v>
      </c>
      <c r="L10" s="118">
        <f>SUM(L8:L9)</f>
        <v>30</v>
      </c>
      <c r="M10" s="111">
        <f>SUM(M8:M9)</f>
        <v>59</v>
      </c>
    </row>
    <row r="11" spans="1:13" ht="15" customHeight="1" outlineLevel="1">
      <c r="A11" s="13">
        <v>3</v>
      </c>
      <c r="B11" s="109" t="s">
        <v>13</v>
      </c>
      <c r="C11" s="64">
        <v>112</v>
      </c>
      <c r="D11" s="12">
        <v>10</v>
      </c>
      <c r="E11" s="13">
        <f aca="true" t="shared" si="6" ref="E11:E21">C11-D11</f>
        <v>102</v>
      </c>
      <c r="F11" s="13">
        <f aca="true" t="shared" si="7" ref="F11:F21">ROUND((C11-D11)*0.6,0)</f>
        <v>61</v>
      </c>
      <c r="G11" s="13">
        <v>11</v>
      </c>
      <c r="H11" s="87">
        <v>49</v>
      </c>
      <c r="I11" s="55">
        <v>60</v>
      </c>
      <c r="J11" s="112">
        <f t="shared" si="5"/>
        <v>1</v>
      </c>
      <c r="K11" s="112">
        <f t="shared" si="2"/>
        <v>42</v>
      </c>
      <c r="L11" s="116">
        <f t="shared" si="3"/>
        <v>21</v>
      </c>
      <c r="M11" s="119">
        <v>21</v>
      </c>
    </row>
    <row r="12" spans="1:13" ht="15" customHeight="1" outlineLevel="1">
      <c r="A12" s="13">
        <v>4</v>
      </c>
      <c r="B12" s="53" t="s">
        <v>17</v>
      </c>
      <c r="C12" s="64">
        <v>63</v>
      </c>
      <c r="D12" s="12">
        <v>11</v>
      </c>
      <c r="E12" s="13">
        <f t="shared" si="6"/>
        <v>52</v>
      </c>
      <c r="F12" s="13">
        <f t="shared" si="7"/>
        <v>31</v>
      </c>
      <c r="G12" s="13">
        <v>7</v>
      </c>
      <c r="H12" s="87">
        <v>21</v>
      </c>
      <c r="I12" s="55">
        <v>28</v>
      </c>
      <c r="J12" s="112">
        <f t="shared" si="5"/>
        <v>3</v>
      </c>
      <c r="K12" s="112">
        <f aca="true" t="shared" si="8" ref="K12:K21">E12-I12</f>
        <v>24</v>
      </c>
      <c r="L12" s="116">
        <f t="shared" si="3"/>
        <v>13</v>
      </c>
      <c r="M12" s="119">
        <v>13</v>
      </c>
    </row>
    <row r="13" spans="1:13" ht="15" customHeight="1" outlineLevel="1">
      <c r="A13" s="13">
        <v>5</v>
      </c>
      <c r="B13" s="53" t="s">
        <v>20</v>
      </c>
      <c r="C13" s="64">
        <v>64</v>
      </c>
      <c r="D13" s="12">
        <v>7</v>
      </c>
      <c r="E13" s="13">
        <f t="shared" si="6"/>
        <v>57</v>
      </c>
      <c r="F13" s="13">
        <f t="shared" si="7"/>
        <v>34</v>
      </c>
      <c r="G13" s="13">
        <v>4</v>
      </c>
      <c r="H13" s="87">
        <v>26</v>
      </c>
      <c r="I13" s="55">
        <v>30</v>
      </c>
      <c r="J13" s="112">
        <f t="shared" si="5"/>
        <v>4</v>
      </c>
      <c r="K13" s="112">
        <f t="shared" si="8"/>
        <v>27</v>
      </c>
      <c r="L13" s="116">
        <f t="shared" si="3"/>
        <v>15</v>
      </c>
      <c r="M13" s="119">
        <v>15</v>
      </c>
    </row>
    <row r="14" spans="1:13" ht="15" customHeight="1" outlineLevel="1">
      <c r="A14" s="13">
        <v>6</v>
      </c>
      <c r="B14" s="53" t="s">
        <v>23</v>
      </c>
      <c r="C14" s="64">
        <v>36</v>
      </c>
      <c r="D14" s="12">
        <v>3</v>
      </c>
      <c r="E14" s="13">
        <f t="shared" si="6"/>
        <v>33</v>
      </c>
      <c r="F14" s="13">
        <f t="shared" si="7"/>
        <v>20</v>
      </c>
      <c r="G14" s="13">
        <v>4</v>
      </c>
      <c r="H14" s="87">
        <v>16</v>
      </c>
      <c r="I14" s="55">
        <v>20</v>
      </c>
      <c r="J14" s="112">
        <f t="shared" si="5"/>
        <v>0</v>
      </c>
      <c r="K14" s="112">
        <f t="shared" si="8"/>
        <v>13</v>
      </c>
      <c r="L14" s="116">
        <f t="shared" si="3"/>
        <v>7</v>
      </c>
      <c r="M14" s="119">
        <v>7</v>
      </c>
    </row>
    <row r="15" spans="1:13" ht="15" customHeight="1" outlineLevel="1">
      <c r="A15" s="13">
        <v>7</v>
      </c>
      <c r="B15" s="53" t="s">
        <v>26</v>
      </c>
      <c r="C15" s="64">
        <v>26</v>
      </c>
      <c r="D15" s="12">
        <v>1</v>
      </c>
      <c r="E15" s="13">
        <f t="shared" si="6"/>
        <v>25</v>
      </c>
      <c r="F15" s="13">
        <f t="shared" si="7"/>
        <v>15</v>
      </c>
      <c r="G15" s="13">
        <v>4</v>
      </c>
      <c r="H15" s="87">
        <v>11</v>
      </c>
      <c r="I15" s="55">
        <v>15</v>
      </c>
      <c r="J15" s="112">
        <f t="shared" si="5"/>
        <v>0</v>
      </c>
      <c r="K15" s="112">
        <f t="shared" si="8"/>
        <v>10</v>
      </c>
      <c r="L15" s="116">
        <f t="shared" si="3"/>
        <v>5</v>
      </c>
      <c r="M15" s="119">
        <v>5</v>
      </c>
    </row>
    <row r="16" spans="1:13" ht="15" customHeight="1" outlineLevel="1">
      <c r="A16" s="13">
        <v>8</v>
      </c>
      <c r="B16" s="53" t="s">
        <v>29</v>
      </c>
      <c r="C16" s="64">
        <v>30</v>
      </c>
      <c r="D16" s="12">
        <v>4</v>
      </c>
      <c r="E16" s="13">
        <f t="shared" si="6"/>
        <v>26</v>
      </c>
      <c r="F16" s="13">
        <f t="shared" si="7"/>
        <v>16</v>
      </c>
      <c r="G16" s="13">
        <v>2</v>
      </c>
      <c r="H16" s="87">
        <v>14</v>
      </c>
      <c r="I16" s="55">
        <v>16</v>
      </c>
      <c r="J16" s="112">
        <f t="shared" si="5"/>
        <v>0</v>
      </c>
      <c r="K16" s="112">
        <f t="shared" si="8"/>
        <v>10</v>
      </c>
      <c r="L16" s="116">
        <f t="shared" si="3"/>
        <v>5</v>
      </c>
      <c r="M16" s="119">
        <v>5</v>
      </c>
    </row>
    <row r="17" spans="1:13" ht="15" customHeight="1" outlineLevel="1">
      <c r="A17" s="13">
        <v>9</v>
      </c>
      <c r="B17" s="53" t="s">
        <v>32</v>
      </c>
      <c r="C17" s="64">
        <v>32</v>
      </c>
      <c r="D17" s="12">
        <v>3</v>
      </c>
      <c r="E17" s="13">
        <f t="shared" si="6"/>
        <v>29</v>
      </c>
      <c r="F17" s="13">
        <f t="shared" si="7"/>
        <v>17</v>
      </c>
      <c r="G17" s="110"/>
      <c r="H17" s="87">
        <v>0</v>
      </c>
      <c r="I17" s="55">
        <v>0</v>
      </c>
      <c r="J17" s="112">
        <f t="shared" si="5"/>
        <v>17</v>
      </c>
      <c r="K17" s="112">
        <f t="shared" si="8"/>
        <v>29</v>
      </c>
      <c r="L17" s="116">
        <f t="shared" si="3"/>
        <v>23</v>
      </c>
      <c r="M17" s="119">
        <v>23</v>
      </c>
    </row>
    <row r="18" spans="1:13" ht="15" customHeight="1" outlineLevel="1">
      <c r="A18" s="13">
        <v>10</v>
      </c>
      <c r="B18" s="53" t="s">
        <v>35</v>
      </c>
      <c r="C18" s="64">
        <v>33</v>
      </c>
      <c r="D18" s="12">
        <v>2</v>
      </c>
      <c r="E18" s="13">
        <f t="shared" si="6"/>
        <v>31</v>
      </c>
      <c r="F18" s="13">
        <f t="shared" si="7"/>
        <v>19</v>
      </c>
      <c r="G18" s="13">
        <v>1</v>
      </c>
      <c r="H18" s="87">
        <v>18</v>
      </c>
      <c r="I18" s="55">
        <v>19</v>
      </c>
      <c r="J18" s="112">
        <f t="shared" si="5"/>
        <v>0</v>
      </c>
      <c r="K18" s="112">
        <f t="shared" si="8"/>
        <v>12</v>
      </c>
      <c r="L18" s="116">
        <f t="shared" si="3"/>
        <v>6</v>
      </c>
      <c r="M18" s="119">
        <v>6</v>
      </c>
    </row>
    <row r="19" spans="1:13" ht="15" customHeight="1" outlineLevel="1">
      <c r="A19" s="13">
        <v>11</v>
      </c>
      <c r="B19" s="53" t="s">
        <v>38</v>
      </c>
      <c r="C19" s="64">
        <v>23</v>
      </c>
      <c r="D19" s="12">
        <v>2</v>
      </c>
      <c r="E19" s="13">
        <f t="shared" si="6"/>
        <v>21</v>
      </c>
      <c r="F19" s="13">
        <f t="shared" si="7"/>
        <v>13</v>
      </c>
      <c r="G19" s="110"/>
      <c r="H19" s="87">
        <v>7</v>
      </c>
      <c r="I19" s="55">
        <v>7</v>
      </c>
      <c r="J19" s="112">
        <f t="shared" si="5"/>
        <v>6</v>
      </c>
      <c r="K19" s="112">
        <f t="shared" si="8"/>
        <v>14</v>
      </c>
      <c r="L19" s="116">
        <f t="shared" si="3"/>
        <v>10</v>
      </c>
      <c r="M19" s="119">
        <v>10</v>
      </c>
    </row>
    <row r="20" spans="1:13" ht="15" customHeight="1" outlineLevel="1">
      <c r="A20" s="13">
        <v>12</v>
      </c>
      <c r="B20" s="53" t="s">
        <v>41</v>
      </c>
      <c r="C20" s="64">
        <v>25</v>
      </c>
      <c r="D20" s="12">
        <v>8</v>
      </c>
      <c r="E20" s="13">
        <f t="shared" si="6"/>
        <v>17</v>
      </c>
      <c r="F20" s="13">
        <f t="shared" si="7"/>
        <v>10</v>
      </c>
      <c r="G20" s="110"/>
      <c r="H20" s="87">
        <v>5</v>
      </c>
      <c r="I20" s="55">
        <v>5</v>
      </c>
      <c r="J20" s="112">
        <f t="shared" si="5"/>
        <v>5</v>
      </c>
      <c r="K20" s="112">
        <f t="shared" si="8"/>
        <v>12</v>
      </c>
      <c r="L20" s="116">
        <f t="shared" si="3"/>
        <v>8</v>
      </c>
      <c r="M20" s="119">
        <v>8</v>
      </c>
    </row>
    <row r="21" spans="1:13" ht="15" customHeight="1" outlineLevel="1">
      <c r="A21" s="13">
        <v>13</v>
      </c>
      <c r="B21" s="53" t="s">
        <v>44</v>
      </c>
      <c r="C21" s="64">
        <v>28</v>
      </c>
      <c r="D21" s="12">
        <v>3</v>
      </c>
      <c r="E21" s="13">
        <f t="shared" si="6"/>
        <v>25</v>
      </c>
      <c r="F21" s="13">
        <f t="shared" si="7"/>
        <v>15</v>
      </c>
      <c r="G21" s="13">
        <v>1</v>
      </c>
      <c r="H21" s="87">
        <v>9</v>
      </c>
      <c r="I21" s="55">
        <v>10</v>
      </c>
      <c r="J21" s="112">
        <f t="shared" si="5"/>
        <v>5</v>
      </c>
      <c r="K21" s="112">
        <f t="shared" si="8"/>
        <v>15</v>
      </c>
      <c r="L21" s="116">
        <f t="shared" si="3"/>
        <v>10</v>
      </c>
      <c r="M21" s="119">
        <v>10</v>
      </c>
    </row>
    <row r="22" spans="1:13" ht="15" customHeight="1">
      <c r="A22" s="17"/>
      <c r="B22" s="33" t="s">
        <v>15</v>
      </c>
      <c r="C22" s="108">
        <f aca="true" t="shared" si="9" ref="C22:I22">SUM(C11:C21)</f>
        <v>472</v>
      </c>
      <c r="D22" s="108">
        <f t="shared" si="9"/>
        <v>54</v>
      </c>
      <c r="E22" s="108">
        <f t="shared" si="9"/>
        <v>418</v>
      </c>
      <c r="F22" s="108">
        <f t="shared" si="9"/>
        <v>251</v>
      </c>
      <c r="G22" s="108">
        <f t="shared" si="9"/>
        <v>34</v>
      </c>
      <c r="H22" s="111">
        <f t="shared" si="9"/>
        <v>176</v>
      </c>
      <c r="I22" s="120">
        <f t="shared" si="9"/>
        <v>210</v>
      </c>
      <c r="J22" s="111">
        <f t="shared" si="5"/>
        <v>41</v>
      </c>
      <c r="K22" s="111">
        <f>SUM(K11:K21)</f>
        <v>208</v>
      </c>
      <c r="L22" s="118">
        <f>SUM(L11:L21)</f>
        <v>123</v>
      </c>
      <c r="M22" s="111">
        <f>SUM(M11:M21)</f>
        <v>123</v>
      </c>
    </row>
    <row r="23" spans="1:13" ht="15" customHeight="1" outlineLevel="1">
      <c r="A23" s="13">
        <v>14</v>
      </c>
      <c r="B23" s="109" t="s">
        <v>47</v>
      </c>
      <c r="C23" s="64">
        <v>80</v>
      </c>
      <c r="D23" s="12">
        <v>0</v>
      </c>
      <c r="E23" s="13">
        <f aca="true" t="shared" si="10" ref="E23:E37">C23-D23</f>
        <v>80</v>
      </c>
      <c r="F23" s="13">
        <f aca="true" t="shared" si="11" ref="F23:F37">ROUND((C23-D23)*0.6,0)</f>
        <v>48</v>
      </c>
      <c r="G23" s="13"/>
      <c r="H23" s="112"/>
      <c r="I23" s="115"/>
      <c r="J23" s="112">
        <f t="shared" si="5"/>
        <v>48</v>
      </c>
      <c r="K23" s="112">
        <f>E23-I23</f>
        <v>80</v>
      </c>
      <c r="L23" s="112">
        <f t="shared" si="3"/>
        <v>64</v>
      </c>
      <c r="M23" s="112">
        <v>5</v>
      </c>
    </row>
    <row r="24" spans="1:13" ht="15" customHeight="1" outlineLevel="1">
      <c r="A24" s="13">
        <v>15</v>
      </c>
      <c r="B24" s="53" t="s">
        <v>50</v>
      </c>
      <c r="C24" s="64">
        <v>57</v>
      </c>
      <c r="D24" s="12">
        <v>0</v>
      </c>
      <c r="E24" s="13">
        <f t="shared" si="10"/>
        <v>57</v>
      </c>
      <c r="F24" s="13">
        <f t="shared" si="11"/>
        <v>34</v>
      </c>
      <c r="G24" s="13"/>
      <c r="H24" s="112"/>
      <c r="I24" s="115"/>
      <c r="J24" s="112">
        <f t="shared" si="5"/>
        <v>34</v>
      </c>
      <c r="K24" s="112">
        <f aca="true" t="shared" si="12" ref="K24:K37">E24-I24</f>
        <v>57</v>
      </c>
      <c r="L24" s="112">
        <f t="shared" si="3"/>
        <v>45</v>
      </c>
      <c r="M24" s="112">
        <v>8</v>
      </c>
    </row>
    <row r="25" spans="1:13" ht="15" customHeight="1" outlineLevel="1">
      <c r="A25" s="13">
        <v>16</v>
      </c>
      <c r="B25" s="53" t="s">
        <v>53</v>
      </c>
      <c r="C25" s="64">
        <v>39</v>
      </c>
      <c r="D25" s="12">
        <v>0</v>
      </c>
      <c r="E25" s="13">
        <f t="shared" si="10"/>
        <v>39</v>
      </c>
      <c r="F25" s="13">
        <f t="shared" si="11"/>
        <v>23</v>
      </c>
      <c r="G25" s="13"/>
      <c r="H25" s="112"/>
      <c r="I25" s="115"/>
      <c r="J25" s="112">
        <f t="shared" si="5"/>
        <v>23</v>
      </c>
      <c r="K25" s="112">
        <f t="shared" si="12"/>
        <v>39</v>
      </c>
      <c r="L25" s="112">
        <f t="shared" si="3"/>
        <v>31</v>
      </c>
      <c r="M25" s="112">
        <v>7</v>
      </c>
    </row>
    <row r="26" spans="1:13" ht="15" customHeight="1" outlineLevel="1">
      <c r="A26" s="13">
        <v>17</v>
      </c>
      <c r="B26" s="53" t="s">
        <v>56</v>
      </c>
      <c r="C26" s="64">
        <v>51</v>
      </c>
      <c r="D26" s="12">
        <v>0</v>
      </c>
      <c r="E26" s="13">
        <f t="shared" si="10"/>
        <v>51</v>
      </c>
      <c r="F26" s="13">
        <f t="shared" si="11"/>
        <v>31</v>
      </c>
      <c r="G26" s="13"/>
      <c r="H26" s="112"/>
      <c r="I26" s="115"/>
      <c r="J26" s="112">
        <f t="shared" si="5"/>
        <v>31</v>
      </c>
      <c r="K26" s="112">
        <f t="shared" si="12"/>
        <v>51</v>
      </c>
      <c r="L26" s="112">
        <f t="shared" si="3"/>
        <v>41</v>
      </c>
      <c r="M26" s="112">
        <v>7</v>
      </c>
    </row>
    <row r="27" spans="1:13" ht="15" customHeight="1" outlineLevel="1">
      <c r="A27" s="13">
        <v>18</v>
      </c>
      <c r="B27" s="53" t="s">
        <v>59</v>
      </c>
      <c r="C27" s="64">
        <v>41</v>
      </c>
      <c r="D27" s="12">
        <v>7</v>
      </c>
      <c r="E27" s="13">
        <f t="shared" si="10"/>
        <v>34</v>
      </c>
      <c r="F27" s="13">
        <f t="shared" si="11"/>
        <v>20</v>
      </c>
      <c r="G27" s="13"/>
      <c r="H27" s="112"/>
      <c r="I27" s="115"/>
      <c r="J27" s="112">
        <f t="shared" si="5"/>
        <v>20</v>
      </c>
      <c r="K27" s="112">
        <f t="shared" si="12"/>
        <v>34</v>
      </c>
      <c r="L27" s="112">
        <f t="shared" si="3"/>
        <v>27</v>
      </c>
      <c r="M27" s="112"/>
    </row>
    <row r="28" spans="1:13" ht="15" customHeight="1" outlineLevel="1">
      <c r="A28" s="13">
        <v>19</v>
      </c>
      <c r="B28" s="53" t="s">
        <v>62</v>
      </c>
      <c r="C28" s="64">
        <v>25</v>
      </c>
      <c r="D28" s="12">
        <v>0</v>
      </c>
      <c r="E28" s="13">
        <f t="shared" si="10"/>
        <v>25</v>
      </c>
      <c r="F28" s="13">
        <f t="shared" si="11"/>
        <v>15</v>
      </c>
      <c r="G28" s="13"/>
      <c r="H28" s="112"/>
      <c r="I28" s="115"/>
      <c r="J28" s="112">
        <f t="shared" si="5"/>
        <v>15</v>
      </c>
      <c r="K28" s="112">
        <f t="shared" si="12"/>
        <v>25</v>
      </c>
      <c r="L28" s="112">
        <f t="shared" si="3"/>
        <v>20</v>
      </c>
      <c r="M28" s="112"/>
    </row>
    <row r="29" spans="1:13" ht="15" customHeight="1" outlineLevel="1">
      <c r="A29" s="13">
        <v>20</v>
      </c>
      <c r="B29" s="53" t="s">
        <v>65</v>
      </c>
      <c r="C29" s="64">
        <v>38</v>
      </c>
      <c r="D29" s="12">
        <v>4</v>
      </c>
      <c r="E29" s="13">
        <f t="shared" si="10"/>
        <v>34</v>
      </c>
      <c r="F29" s="13">
        <f t="shared" si="11"/>
        <v>20</v>
      </c>
      <c r="G29" s="13"/>
      <c r="H29" s="112"/>
      <c r="I29" s="115"/>
      <c r="J29" s="112">
        <f t="shared" si="5"/>
        <v>20</v>
      </c>
      <c r="K29" s="112">
        <f t="shared" si="12"/>
        <v>34</v>
      </c>
      <c r="L29" s="112">
        <f t="shared" si="3"/>
        <v>27</v>
      </c>
      <c r="M29" s="112"/>
    </row>
    <row r="30" spans="1:13" ht="15" customHeight="1" outlineLevel="1">
      <c r="A30" s="13">
        <v>21</v>
      </c>
      <c r="B30" s="53" t="s">
        <v>68</v>
      </c>
      <c r="C30" s="64">
        <v>42</v>
      </c>
      <c r="D30" s="12">
        <v>0</v>
      </c>
      <c r="E30" s="13">
        <f t="shared" si="10"/>
        <v>42</v>
      </c>
      <c r="F30" s="13">
        <f t="shared" si="11"/>
        <v>25</v>
      </c>
      <c r="G30" s="13"/>
      <c r="H30" s="112"/>
      <c r="I30" s="115"/>
      <c r="J30" s="112">
        <f t="shared" si="5"/>
        <v>25</v>
      </c>
      <c r="K30" s="112">
        <f t="shared" si="12"/>
        <v>42</v>
      </c>
      <c r="L30" s="112">
        <f t="shared" si="3"/>
        <v>33</v>
      </c>
      <c r="M30" s="112"/>
    </row>
    <row r="31" spans="1:13" ht="15" customHeight="1" outlineLevel="1">
      <c r="A31" s="13">
        <v>22</v>
      </c>
      <c r="B31" s="53" t="s">
        <v>71</v>
      </c>
      <c r="C31" s="64">
        <v>31</v>
      </c>
      <c r="D31" s="12">
        <v>0</v>
      </c>
      <c r="E31" s="13">
        <f t="shared" si="10"/>
        <v>31</v>
      </c>
      <c r="F31" s="13">
        <f t="shared" si="11"/>
        <v>19</v>
      </c>
      <c r="G31" s="13"/>
      <c r="H31" s="112"/>
      <c r="I31" s="115"/>
      <c r="J31" s="112">
        <f t="shared" si="5"/>
        <v>19</v>
      </c>
      <c r="K31" s="112">
        <f t="shared" si="12"/>
        <v>31</v>
      </c>
      <c r="L31" s="112">
        <f t="shared" si="3"/>
        <v>25</v>
      </c>
      <c r="M31" s="112">
        <v>4</v>
      </c>
    </row>
    <row r="32" spans="1:13" ht="15" customHeight="1" outlineLevel="1">
      <c r="A32" s="13">
        <v>23</v>
      </c>
      <c r="B32" s="53" t="s">
        <v>74</v>
      </c>
      <c r="C32" s="64">
        <v>26</v>
      </c>
      <c r="D32" s="12">
        <v>1</v>
      </c>
      <c r="E32" s="13">
        <f t="shared" si="10"/>
        <v>25</v>
      </c>
      <c r="F32" s="13">
        <f t="shared" si="11"/>
        <v>15</v>
      </c>
      <c r="G32" s="13"/>
      <c r="H32" s="112"/>
      <c r="I32" s="115"/>
      <c r="J32" s="112">
        <f t="shared" si="5"/>
        <v>15</v>
      </c>
      <c r="K32" s="112">
        <f t="shared" si="12"/>
        <v>25</v>
      </c>
      <c r="L32" s="112">
        <f t="shared" si="3"/>
        <v>20</v>
      </c>
      <c r="M32" s="112"/>
    </row>
    <row r="33" spans="1:13" ht="15" customHeight="1" outlineLevel="1">
      <c r="A33" s="13">
        <v>24</v>
      </c>
      <c r="B33" s="53" t="s">
        <v>77</v>
      </c>
      <c r="C33" s="64">
        <v>26</v>
      </c>
      <c r="D33" s="12">
        <v>2</v>
      </c>
      <c r="E33" s="13">
        <f t="shared" si="10"/>
        <v>24</v>
      </c>
      <c r="F33" s="13">
        <f t="shared" si="11"/>
        <v>14</v>
      </c>
      <c r="G33" s="13"/>
      <c r="H33" s="112"/>
      <c r="I33" s="115"/>
      <c r="J33" s="112">
        <f t="shared" si="5"/>
        <v>14</v>
      </c>
      <c r="K33" s="112">
        <f t="shared" si="12"/>
        <v>24</v>
      </c>
      <c r="L33" s="112">
        <f t="shared" si="3"/>
        <v>19</v>
      </c>
      <c r="M33" s="112">
        <v>3</v>
      </c>
    </row>
    <row r="34" spans="1:13" ht="15" customHeight="1" outlineLevel="1">
      <c r="A34" s="13">
        <v>25</v>
      </c>
      <c r="B34" s="53" t="s">
        <v>80</v>
      </c>
      <c r="C34" s="64">
        <v>24</v>
      </c>
      <c r="D34" s="12">
        <v>6</v>
      </c>
      <c r="E34" s="13">
        <f t="shared" si="10"/>
        <v>18</v>
      </c>
      <c r="F34" s="13">
        <f t="shared" si="11"/>
        <v>11</v>
      </c>
      <c r="G34" s="13"/>
      <c r="H34" s="112"/>
      <c r="I34" s="115"/>
      <c r="J34" s="112">
        <f t="shared" si="5"/>
        <v>11</v>
      </c>
      <c r="K34" s="112">
        <f t="shared" si="12"/>
        <v>18</v>
      </c>
      <c r="L34" s="112">
        <f t="shared" si="3"/>
        <v>15</v>
      </c>
      <c r="M34" s="112">
        <v>3</v>
      </c>
    </row>
    <row r="35" spans="1:13" ht="15" customHeight="1" outlineLevel="1">
      <c r="A35" s="13">
        <v>26</v>
      </c>
      <c r="B35" s="53" t="s">
        <v>83</v>
      </c>
      <c r="C35" s="64">
        <v>28</v>
      </c>
      <c r="D35" s="12">
        <v>0</v>
      </c>
      <c r="E35" s="13">
        <f t="shared" si="10"/>
        <v>28</v>
      </c>
      <c r="F35" s="13">
        <f t="shared" si="11"/>
        <v>17</v>
      </c>
      <c r="G35" s="13"/>
      <c r="H35" s="112"/>
      <c r="I35" s="115"/>
      <c r="J35" s="112">
        <f t="shared" si="5"/>
        <v>17</v>
      </c>
      <c r="K35" s="112">
        <f t="shared" si="12"/>
        <v>28</v>
      </c>
      <c r="L35" s="112">
        <f t="shared" si="3"/>
        <v>23</v>
      </c>
      <c r="M35" s="112"/>
    </row>
    <row r="36" spans="1:13" ht="15" customHeight="1" outlineLevel="1">
      <c r="A36" s="13">
        <v>27</v>
      </c>
      <c r="B36" s="53" t="s">
        <v>86</v>
      </c>
      <c r="C36" s="64">
        <v>23</v>
      </c>
      <c r="D36" s="12">
        <v>1</v>
      </c>
      <c r="E36" s="13">
        <f t="shared" si="10"/>
        <v>22</v>
      </c>
      <c r="F36" s="13">
        <f t="shared" si="11"/>
        <v>13</v>
      </c>
      <c r="G36" s="13"/>
      <c r="H36" s="112"/>
      <c r="I36" s="115"/>
      <c r="J36" s="112">
        <f t="shared" si="5"/>
        <v>13</v>
      </c>
      <c r="K36" s="112">
        <f t="shared" si="12"/>
        <v>22</v>
      </c>
      <c r="L36" s="112">
        <f t="shared" si="3"/>
        <v>17</v>
      </c>
      <c r="M36" s="112">
        <v>3</v>
      </c>
    </row>
    <row r="37" spans="1:13" ht="15" customHeight="1" outlineLevel="1">
      <c r="A37" s="13">
        <v>28</v>
      </c>
      <c r="B37" s="53" t="s">
        <v>89</v>
      </c>
      <c r="C37" s="64">
        <v>24</v>
      </c>
      <c r="D37" s="12">
        <v>0</v>
      </c>
      <c r="E37" s="13">
        <f t="shared" si="10"/>
        <v>24</v>
      </c>
      <c r="F37" s="13">
        <f t="shared" si="11"/>
        <v>14</v>
      </c>
      <c r="G37" s="13"/>
      <c r="H37" s="112"/>
      <c r="I37" s="115"/>
      <c r="J37" s="112">
        <f t="shared" si="5"/>
        <v>14</v>
      </c>
      <c r="K37" s="112">
        <f t="shared" si="12"/>
        <v>24</v>
      </c>
      <c r="L37" s="112">
        <f t="shared" si="3"/>
        <v>19</v>
      </c>
      <c r="M37" s="112"/>
    </row>
    <row r="38" spans="1:13" ht="15" customHeight="1">
      <c r="A38" s="17"/>
      <c r="B38" s="33" t="s">
        <v>48</v>
      </c>
      <c r="C38" s="108">
        <f>SUM(C23:C37)</f>
        <v>555</v>
      </c>
      <c r="D38" s="108">
        <f>SUM(D23:D37)</f>
        <v>21</v>
      </c>
      <c r="E38" s="108">
        <f>SUM(E23:E37)</f>
        <v>534</v>
      </c>
      <c r="F38" s="108">
        <f>SUM(F23:F37)</f>
        <v>319</v>
      </c>
      <c r="G38" s="108">
        <f>SUM(G23:G37)</f>
        <v>0</v>
      </c>
      <c r="H38" s="111"/>
      <c r="I38" s="120">
        <v>0</v>
      </c>
      <c r="J38" s="111">
        <f t="shared" si="5"/>
        <v>319</v>
      </c>
      <c r="K38" s="111">
        <f>SUM(K23:K37)</f>
        <v>534</v>
      </c>
      <c r="L38" s="111"/>
      <c r="M38" s="111">
        <f>SUM(M23:M37)</f>
        <v>40</v>
      </c>
    </row>
    <row r="39" spans="1:13" ht="15" customHeight="1" outlineLevel="1">
      <c r="A39" s="13">
        <v>29</v>
      </c>
      <c r="B39" s="109" t="s">
        <v>92</v>
      </c>
      <c r="C39" s="64">
        <v>46</v>
      </c>
      <c r="D39" s="64">
        <v>0</v>
      </c>
      <c r="E39" s="13">
        <f>C39-D39</f>
        <v>46</v>
      </c>
      <c r="F39" s="13">
        <f>ROUND((C39-D39)*0.6,0)</f>
        <v>28</v>
      </c>
      <c r="G39" s="13"/>
      <c r="H39" s="112"/>
      <c r="I39" s="115"/>
      <c r="J39" s="112">
        <f t="shared" si="5"/>
        <v>28</v>
      </c>
      <c r="K39" s="112">
        <f>E39-I39</f>
        <v>46</v>
      </c>
      <c r="L39" s="112">
        <f t="shared" si="3"/>
        <v>37</v>
      </c>
      <c r="M39" s="112"/>
    </row>
    <row r="40" spans="1:13" ht="15" customHeight="1" outlineLevel="1">
      <c r="A40" s="13">
        <v>30</v>
      </c>
      <c r="B40" s="53" t="s">
        <v>95</v>
      </c>
      <c r="C40" s="64">
        <v>29</v>
      </c>
      <c r="D40" s="64">
        <v>0</v>
      </c>
      <c r="E40" s="13">
        <f>C40-D40</f>
        <v>29</v>
      </c>
      <c r="F40" s="13">
        <f>ROUND((C40-D40)*0.6,0)</f>
        <v>17</v>
      </c>
      <c r="G40" s="13"/>
      <c r="H40" s="112"/>
      <c r="I40" s="115"/>
      <c r="J40" s="112">
        <f t="shared" si="5"/>
        <v>17</v>
      </c>
      <c r="K40" s="112">
        <f aca="true" t="shared" si="13" ref="K40:K45">E40-I40</f>
        <v>29</v>
      </c>
      <c r="L40" s="112">
        <f t="shared" si="3"/>
        <v>23</v>
      </c>
      <c r="M40" s="112"/>
    </row>
    <row r="41" spans="1:13" ht="15" customHeight="1" outlineLevel="1">
      <c r="A41" s="13">
        <v>31</v>
      </c>
      <c r="B41" s="53" t="s">
        <v>419</v>
      </c>
      <c r="C41" s="64">
        <v>51</v>
      </c>
      <c r="D41" s="64">
        <v>0</v>
      </c>
      <c r="E41" s="13">
        <f>C41-D41</f>
        <v>51</v>
      </c>
      <c r="F41" s="13">
        <f>ROUND((C41-D41)*0.6,0)</f>
        <v>31</v>
      </c>
      <c r="G41" s="13"/>
      <c r="H41" s="112"/>
      <c r="I41" s="115"/>
      <c r="J41" s="112">
        <f t="shared" si="5"/>
        <v>31</v>
      </c>
      <c r="K41" s="112">
        <f t="shared" si="13"/>
        <v>51</v>
      </c>
      <c r="L41" s="112">
        <f aca="true" t="shared" si="14" ref="L41:L72">ROUND(E41*0.2,0)+J41</f>
        <v>41</v>
      </c>
      <c r="M41" s="112"/>
    </row>
    <row r="42" spans="1:13" ht="15" customHeight="1" outlineLevel="1">
      <c r="A42" s="13">
        <v>32</v>
      </c>
      <c r="B42" s="53" t="s">
        <v>101</v>
      </c>
      <c r="C42" s="64">
        <v>37</v>
      </c>
      <c r="D42" s="64">
        <v>0</v>
      </c>
      <c r="E42" s="13">
        <f>C42-D42</f>
        <v>37</v>
      </c>
      <c r="F42" s="13">
        <f>ROUND((C42-D42)*0.6,0)</f>
        <v>22</v>
      </c>
      <c r="G42" s="13"/>
      <c r="H42" s="112"/>
      <c r="I42" s="115"/>
      <c r="J42" s="112">
        <f aca="true" t="shared" si="15" ref="J42:J73">F42-I42</f>
        <v>22</v>
      </c>
      <c r="K42" s="112">
        <f t="shared" si="13"/>
        <v>37</v>
      </c>
      <c r="L42" s="112">
        <f t="shared" si="14"/>
        <v>29</v>
      </c>
      <c r="M42" s="112"/>
    </row>
    <row r="43" spans="1:13" ht="15" customHeight="1" outlineLevel="1">
      <c r="A43" s="13">
        <v>33</v>
      </c>
      <c r="B43" s="53" t="s">
        <v>104</v>
      </c>
      <c r="C43" s="64">
        <v>44</v>
      </c>
      <c r="D43" s="64">
        <v>0</v>
      </c>
      <c r="E43" s="13">
        <f>C43-D43</f>
        <v>44</v>
      </c>
      <c r="F43" s="13">
        <f>ROUND((C43-D43)*0.6,0)</f>
        <v>26</v>
      </c>
      <c r="G43" s="13"/>
      <c r="H43" s="112"/>
      <c r="I43" s="115"/>
      <c r="J43" s="112">
        <f t="shared" si="15"/>
        <v>26</v>
      </c>
      <c r="K43" s="112">
        <f t="shared" si="13"/>
        <v>44</v>
      </c>
      <c r="L43" s="112">
        <f t="shared" si="14"/>
        <v>35</v>
      </c>
      <c r="M43" s="112"/>
    </row>
    <row r="44" spans="1:13" ht="15" customHeight="1">
      <c r="A44" s="17"/>
      <c r="B44" s="33" t="s">
        <v>93</v>
      </c>
      <c r="C44" s="108">
        <f>SUM(C39:C43)</f>
        <v>207</v>
      </c>
      <c r="D44" s="108">
        <f>SUM(D39:D43)</f>
        <v>0</v>
      </c>
      <c r="E44" s="108">
        <f>SUM(E39:E43)</f>
        <v>207</v>
      </c>
      <c r="F44" s="108">
        <f>SUM(F39:F43)</f>
        <v>124</v>
      </c>
      <c r="G44" s="108">
        <f>SUM(G39:G43)</f>
        <v>0</v>
      </c>
      <c r="H44" s="111"/>
      <c r="I44" s="120">
        <v>0</v>
      </c>
      <c r="J44" s="111">
        <f t="shared" si="15"/>
        <v>124</v>
      </c>
      <c r="K44" s="111">
        <f>SUM(K39:K43)</f>
        <v>207</v>
      </c>
      <c r="L44" s="111"/>
      <c r="M44" s="111"/>
    </row>
    <row r="45" spans="1:13" ht="15" customHeight="1" outlineLevel="1">
      <c r="A45" s="13">
        <v>34</v>
      </c>
      <c r="B45" s="109" t="s">
        <v>107</v>
      </c>
      <c r="C45" s="64">
        <v>44</v>
      </c>
      <c r="D45" s="64">
        <v>5</v>
      </c>
      <c r="E45" s="13">
        <f aca="true" t="shared" si="16" ref="E45:E51">C45-D45</f>
        <v>39</v>
      </c>
      <c r="F45" s="13">
        <f aca="true" t="shared" si="17" ref="F45:F51">ROUND((C45-D45)*0.6,0)</f>
        <v>23</v>
      </c>
      <c r="G45" s="13"/>
      <c r="H45" s="112">
        <v>12</v>
      </c>
      <c r="I45" s="115">
        <f>G45+H45</f>
        <v>12</v>
      </c>
      <c r="J45" s="112">
        <f t="shared" si="15"/>
        <v>11</v>
      </c>
      <c r="K45" s="112">
        <f t="shared" si="13"/>
        <v>27</v>
      </c>
      <c r="L45" s="112">
        <f t="shared" si="14"/>
        <v>19</v>
      </c>
      <c r="M45" s="112">
        <v>15</v>
      </c>
    </row>
    <row r="46" spans="1:13" ht="15" customHeight="1" outlineLevel="1">
      <c r="A46" s="13">
        <v>35</v>
      </c>
      <c r="B46" s="53" t="s">
        <v>110</v>
      </c>
      <c r="C46" s="64">
        <v>49</v>
      </c>
      <c r="D46" s="64">
        <v>1</v>
      </c>
      <c r="E46" s="13">
        <f t="shared" si="16"/>
        <v>48</v>
      </c>
      <c r="F46" s="13">
        <f t="shared" si="17"/>
        <v>29</v>
      </c>
      <c r="G46" s="13"/>
      <c r="H46" s="112">
        <v>23</v>
      </c>
      <c r="I46" s="115">
        <f aca="true" t="shared" si="18" ref="I46:I51">G46+H46</f>
        <v>23</v>
      </c>
      <c r="J46" s="112">
        <f t="shared" si="15"/>
        <v>6</v>
      </c>
      <c r="K46" s="112">
        <f aca="true" t="shared" si="19" ref="K46:K51">E46-I46</f>
        <v>25</v>
      </c>
      <c r="L46" s="112">
        <f t="shared" si="14"/>
        <v>16</v>
      </c>
      <c r="M46" s="112">
        <v>20</v>
      </c>
    </row>
    <row r="47" spans="1:13" ht="15" customHeight="1" outlineLevel="1">
      <c r="A47" s="13">
        <v>36</v>
      </c>
      <c r="B47" s="53" t="s">
        <v>113</v>
      </c>
      <c r="C47" s="64">
        <v>25</v>
      </c>
      <c r="D47" s="64">
        <v>0</v>
      </c>
      <c r="E47" s="13">
        <f t="shared" si="16"/>
        <v>25</v>
      </c>
      <c r="F47" s="13">
        <f t="shared" si="17"/>
        <v>15</v>
      </c>
      <c r="G47" s="13"/>
      <c r="H47" s="112"/>
      <c r="I47" s="115">
        <f t="shared" si="18"/>
        <v>0</v>
      </c>
      <c r="J47" s="112">
        <f t="shared" si="15"/>
        <v>15</v>
      </c>
      <c r="K47" s="112">
        <f t="shared" si="19"/>
        <v>25</v>
      </c>
      <c r="L47" s="112">
        <f t="shared" si="14"/>
        <v>20</v>
      </c>
      <c r="M47" s="112">
        <v>0</v>
      </c>
    </row>
    <row r="48" spans="1:13" ht="15" customHeight="1" outlineLevel="1">
      <c r="A48" s="13">
        <v>37</v>
      </c>
      <c r="B48" s="53" t="s">
        <v>116</v>
      </c>
      <c r="C48" s="64">
        <v>24</v>
      </c>
      <c r="D48" s="64">
        <v>2</v>
      </c>
      <c r="E48" s="13">
        <f t="shared" si="16"/>
        <v>22</v>
      </c>
      <c r="F48" s="13">
        <f t="shared" si="17"/>
        <v>13</v>
      </c>
      <c r="G48" s="13"/>
      <c r="H48" s="112"/>
      <c r="I48" s="115">
        <f t="shared" si="18"/>
        <v>0</v>
      </c>
      <c r="J48" s="112">
        <f t="shared" si="15"/>
        <v>13</v>
      </c>
      <c r="K48" s="112">
        <f t="shared" si="19"/>
        <v>22</v>
      </c>
      <c r="L48" s="112">
        <f t="shared" si="14"/>
        <v>17</v>
      </c>
      <c r="M48" s="112">
        <v>11</v>
      </c>
    </row>
    <row r="49" spans="1:13" ht="15" customHeight="1" outlineLevel="1">
      <c r="A49" s="13">
        <v>38</v>
      </c>
      <c r="B49" s="53" t="s">
        <v>119</v>
      </c>
      <c r="C49" s="64">
        <v>24</v>
      </c>
      <c r="D49" s="64">
        <v>6</v>
      </c>
      <c r="E49" s="13">
        <f t="shared" si="16"/>
        <v>18</v>
      </c>
      <c r="F49" s="13">
        <f t="shared" si="17"/>
        <v>11</v>
      </c>
      <c r="G49" s="13"/>
      <c r="H49" s="112">
        <v>6</v>
      </c>
      <c r="I49" s="115">
        <f t="shared" si="18"/>
        <v>6</v>
      </c>
      <c r="J49" s="112">
        <f t="shared" si="15"/>
        <v>5</v>
      </c>
      <c r="K49" s="112">
        <f t="shared" si="19"/>
        <v>12</v>
      </c>
      <c r="L49" s="112">
        <f t="shared" si="14"/>
        <v>9</v>
      </c>
      <c r="M49" s="112">
        <v>0</v>
      </c>
    </row>
    <row r="50" spans="1:13" ht="15" customHeight="1" outlineLevel="1">
      <c r="A50" s="13">
        <v>39</v>
      </c>
      <c r="B50" s="53" t="s">
        <v>122</v>
      </c>
      <c r="C50" s="64">
        <v>19</v>
      </c>
      <c r="D50" s="64">
        <v>5</v>
      </c>
      <c r="E50" s="13">
        <f t="shared" si="16"/>
        <v>14</v>
      </c>
      <c r="F50" s="13">
        <f t="shared" si="17"/>
        <v>8</v>
      </c>
      <c r="G50" s="13"/>
      <c r="H50" s="112">
        <v>8</v>
      </c>
      <c r="I50" s="115">
        <f t="shared" si="18"/>
        <v>8</v>
      </c>
      <c r="J50" s="112">
        <f t="shared" si="15"/>
        <v>0</v>
      </c>
      <c r="K50" s="112">
        <f t="shared" si="19"/>
        <v>6</v>
      </c>
      <c r="L50" s="112">
        <f t="shared" si="14"/>
        <v>3</v>
      </c>
      <c r="M50" s="112">
        <v>3</v>
      </c>
    </row>
    <row r="51" spans="1:14" ht="15" customHeight="1" outlineLevel="1">
      <c r="A51" s="13">
        <v>40</v>
      </c>
      <c r="B51" s="53" t="s">
        <v>125</v>
      </c>
      <c r="C51" s="64">
        <v>19</v>
      </c>
      <c r="D51" s="64">
        <v>0</v>
      </c>
      <c r="E51" s="13">
        <f t="shared" si="16"/>
        <v>19</v>
      </c>
      <c r="F51" s="13">
        <f t="shared" si="17"/>
        <v>11</v>
      </c>
      <c r="G51" s="13"/>
      <c r="H51" s="112"/>
      <c r="I51" s="115">
        <f t="shared" si="18"/>
        <v>0</v>
      </c>
      <c r="J51" s="112">
        <f t="shared" si="15"/>
        <v>11</v>
      </c>
      <c r="K51" s="112">
        <f t="shared" si="19"/>
        <v>19</v>
      </c>
      <c r="L51" s="112">
        <f t="shared" si="14"/>
        <v>15</v>
      </c>
      <c r="M51" s="112">
        <v>15</v>
      </c>
      <c r="N51" s="121"/>
    </row>
    <row r="52" spans="1:13" ht="15" customHeight="1">
      <c r="A52" s="17"/>
      <c r="B52" s="33" t="s">
        <v>108</v>
      </c>
      <c r="C52" s="108">
        <f>SUM(C45:C51)</f>
        <v>204</v>
      </c>
      <c r="D52" s="108">
        <f aca="true" t="shared" si="20" ref="D52:I52">SUM(D45:D51)</f>
        <v>19</v>
      </c>
      <c r="E52" s="108">
        <f t="shared" si="20"/>
        <v>185</v>
      </c>
      <c r="F52" s="108">
        <f t="shared" si="20"/>
        <v>110</v>
      </c>
      <c r="G52" s="108">
        <f t="shared" si="20"/>
        <v>0</v>
      </c>
      <c r="H52" s="111">
        <f t="shared" si="20"/>
        <v>49</v>
      </c>
      <c r="I52" s="120">
        <f t="shared" si="20"/>
        <v>49</v>
      </c>
      <c r="J52" s="111">
        <f t="shared" si="15"/>
        <v>61</v>
      </c>
      <c r="K52" s="111">
        <f>SUM(K45:K51)</f>
        <v>136</v>
      </c>
      <c r="L52" s="111">
        <f>SUM(L45:L51)</f>
        <v>99</v>
      </c>
      <c r="M52" s="111">
        <f>SUM(M45:M51)</f>
        <v>64</v>
      </c>
    </row>
    <row r="53" spans="1:13" ht="15" customHeight="1" outlineLevel="1">
      <c r="A53" s="13">
        <v>41</v>
      </c>
      <c r="B53" s="109" t="s">
        <v>128</v>
      </c>
      <c r="C53" s="64">
        <v>64</v>
      </c>
      <c r="D53" s="64">
        <v>0</v>
      </c>
      <c r="E53" s="13">
        <f aca="true" t="shared" si="21" ref="E53:E61">C53-D53</f>
        <v>64</v>
      </c>
      <c r="F53" s="13">
        <f>E53</f>
        <v>64</v>
      </c>
      <c r="G53" s="13">
        <v>5</v>
      </c>
      <c r="H53" s="87">
        <v>46</v>
      </c>
      <c r="I53" s="115">
        <f>G53+H53</f>
        <v>51</v>
      </c>
      <c r="J53" s="112">
        <f t="shared" si="15"/>
        <v>13</v>
      </c>
      <c r="K53" s="112">
        <f>E53-I53</f>
        <v>13</v>
      </c>
      <c r="L53" s="112">
        <f t="shared" si="14"/>
        <v>26</v>
      </c>
      <c r="M53" s="122">
        <v>13</v>
      </c>
    </row>
    <row r="54" spans="1:13" ht="15" customHeight="1" outlineLevel="1">
      <c r="A54" s="13">
        <v>42</v>
      </c>
      <c r="B54" s="53" t="s">
        <v>131</v>
      </c>
      <c r="C54" s="64">
        <v>70</v>
      </c>
      <c r="D54" s="64">
        <v>0</v>
      </c>
      <c r="E54" s="13">
        <f t="shared" si="21"/>
        <v>70</v>
      </c>
      <c r="F54" s="13">
        <f aca="true" t="shared" si="22" ref="F54:F61">E54</f>
        <v>70</v>
      </c>
      <c r="G54" s="22">
        <v>5</v>
      </c>
      <c r="H54" s="87">
        <v>34</v>
      </c>
      <c r="I54" s="115">
        <f aca="true" t="shared" si="23" ref="I54:I61">G54+H54</f>
        <v>39</v>
      </c>
      <c r="J54" s="112">
        <f t="shared" si="15"/>
        <v>31</v>
      </c>
      <c r="K54" s="112">
        <f aca="true" t="shared" si="24" ref="K54:K61">E54-I54</f>
        <v>31</v>
      </c>
      <c r="L54" s="112">
        <f t="shared" si="14"/>
        <v>45</v>
      </c>
      <c r="M54" s="122">
        <v>31</v>
      </c>
    </row>
    <row r="55" spans="1:13" ht="15" customHeight="1" outlineLevel="1">
      <c r="A55" s="13">
        <v>43</v>
      </c>
      <c r="B55" s="53" t="s">
        <v>134</v>
      </c>
      <c r="C55" s="64">
        <v>54</v>
      </c>
      <c r="D55" s="64">
        <v>0</v>
      </c>
      <c r="E55" s="13">
        <f t="shared" si="21"/>
        <v>54</v>
      </c>
      <c r="F55" s="13">
        <f t="shared" si="22"/>
        <v>54</v>
      </c>
      <c r="G55" s="13">
        <v>1</v>
      </c>
      <c r="H55" s="87">
        <v>29</v>
      </c>
      <c r="I55" s="115">
        <f t="shared" si="23"/>
        <v>30</v>
      </c>
      <c r="J55" s="112">
        <f t="shared" si="15"/>
        <v>24</v>
      </c>
      <c r="K55" s="112">
        <f t="shared" si="24"/>
        <v>24</v>
      </c>
      <c r="L55" s="112">
        <f t="shared" si="14"/>
        <v>35</v>
      </c>
      <c r="M55" s="122">
        <v>24</v>
      </c>
    </row>
    <row r="56" spans="1:13" ht="15" customHeight="1" outlineLevel="1">
      <c r="A56" s="13">
        <v>44</v>
      </c>
      <c r="B56" s="53" t="s">
        <v>137</v>
      </c>
      <c r="C56" s="64">
        <v>51</v>
      </c>
      <c r="D56" s="64">
        <v>0</v>
      </c>
      <c r="E56" s="13">
        <f t="shared" si="21"/>
        <v>51</v>
      </c>
      <c r="F56" s="13">
        <f t="shared" si="22"/>
        <v>51</v>
      </c>
      <c r="G56" s="13">
        <v>3</v>
      </c>
      <c r="H56" s="87">
        <v>29</v>
      </c>
      <c r="I56" s="115">
        <f t="shared" si="23"/>
        <v>32</v>
      </c>
      <c r="J56" s="112">
        <f t="shared" si="15"/>
        <v>19</v>
      </c>
      <c r="K56" s="112">
        <f t="shared" si="24"/>
        <v>19</v>
      </c>
      <c r="L56" s="112">
        <f t="shared" si="14"/>
        <v>29</v>
      </c>
      <c r="M56" s="122">
        <v>19</v>
      </c>
    </row>
    <row r="57" spans="1:13" ht="15" customHeight="1" outlineLevel="1">
      <c r="A57" s="13">
        <v>45</v>
      </c>
      <c r="B57" s="53" t="s">
        <v>140</v>
      </c>
      <c r="C57" s="64">
        <v>36</v>
      </c>
      <c r="D57" s="64">
        <v>0</v>
      </c>
      <c r="E57" s="13">
        <f t="shared" si="21"/>
        <v>36</v>
      </c>
      <c r="F57" s="13">
        <f t="shared" si="22"/>
        <v>36</v>
      </c>
      <c r="G57" s="13">
        <v>2</v>
      </c>
      <c r="H57" s="87">
        <v>15</v>
      </c>
      <c r="I57" s="115">
        <f t="shared" si="23"/>
        <v>17</v>
      </c>
      <c r="J57" s="112">
        <f t="shared" si="15"/>
        <v>19</v>
      </c>
      <c r="K57" s="112">
        <f t="shared" si="24"/>
        <v>19</v>
      </c>
      <c r="L57" s="112">
        <f t="shared" si="14"/>
        <v>26</v>
      </c>
      <c r="M57" s="122">
        <v>19</v>
      </c>
    </row>
    <row r="58" spans="1:13" ht="15" customHeight="1" outlineLevel="1">
      <c r="A58" s="13">
        <v>46</v>
      </c>
      <c r="B58" s="53" t="s">
        <v>143</v>
      </c>
      <c r="C58" s="64">
        <v>40</v>
      </c>
      <c r="D58" s="64">
        <v>0</v>
      </c>
      <c r="E58" s="13">
        <f t="shared" si="21"/>
        <v>40</v>
      </c>
      <c r="F58" s="13">
        <f t="shared" si="22"/>
        <v>40</v>
      </c>
      <c r="G58" s="13">
        <v>1</v>
      </c>
      <c r="H58" s="87">
        <v>15</v>
      </c>
      <c r="I58" s="115">
        <v>15</v>
      </c>
      <c r="J58" s="112">
        <f t="shared" si="15"/>
        <v>25</v>
      </c>
      <c r="K58" s="112">
        <f t="shared" si="24"/>
        <v>25</v>
      </c>
      <c r="L58" s="112">
        <f t="shared" si="14"/>
        <v>33</v>
      </c>
      <c r="M58" s="122">
        <v>25</v>
      </c>
    </row>
    <row r="59" spans="1:13" ht="15" customHeight="1" outlineLevel="1">
      <c r="A59" s="13">
        <v>47</v>
      </c>
      <c r="B59" s="53" t="s">
        <v>146</v>
      </c>
      <c r="C59" s="64">
        <v>40</v>
      </c>
      <c r="D59" s="64">
        <v>0</v>
      </c>
      <c r="E59" s="13">
        <f t="shared" si="21"/>
        <v>40</v>
      </c>
      <c r="F59" s="13">
        <f t="shared" si="22"/>
        <v>40</v>
      </c>
      <c r="G59" s="110"/>
      <c r="H59" s="87">
        <v>19</v>
      </c>
      <c r="I59" s="115">
        <f t="shared" si="23"/>
        <v>19</v>
      </c>
      <c r="J59" s="112">
        <f t="shared" si="15"/>
        <v>21</v>
      </c>
      <c r="K59" s="112">
        <f t="shared" si="24"/>
        <v>21</v>
      </c>
      <c r="L59" s="112">
        <f t="shared" si="14"/>
        <v>29</v>
      </c>
      <c r="M59" s="122">
        <v>21</v>
      </c>
    </row>
    <row r="60" spans="1:13" ht="15" customHeight="1" outlineLevel="1">
      <c r="A60" s="13">
        <v>48</v>
      </c>
      <c r="B60" s="53" t="s">
        <v>149</v>
      </c>
      <c r="C60" s="64">
        <v>35</v>
      </c>
      <c r="D60" s="64">
        <v>0</v>
      </c>
      <c r="E60" s="13">
        <f t="shared" si="21"/>
        <v>35</v>
      </c>
      <c r="F60" s="13">
        <f t="shared" si="22"/>
        <v>35</v>
      </c>
      <c r="G60" s="13">
        <v>1</v>
      </c>
      <c r="H60" s="87">
        <v>34</v>
      </c>
      <c r="I60" s="115">
        <f t="shared" si="23"/>
        <v>35</v>
      </c>
      <c r="J60" s="112">
        <f t="shared" si="15"/>
        <v>0</v>
      </c>
      <c r="K60" s="112">
        <f t="shared" si="24"/>
        <v>0</v>
      </c>
      <c r="L60" s="112">
        <f t="shared" si="14"/>
        <v>7</v>
      </c>
      <c r="M60" s="112">
        <v>0</v>
      </c>
    </row>
    <row r="61" spans="1:13" ht="15" customHeight="1" outlineLevel="1">
      <c r="A61" s="13">
        <v>49</v>
      </c>
      <c r="B61" s="53" t="s">
        <v>152</v>
      </c>
      <c r="C61" s="64">
        <v>50</v>
      </c>
      <c r="D61" s="64">
        <v>0</v>
      </c>
      <c r="E61" s="13">
        <f t="shared" si="21"/>
        <v>50</v>
      </c>
      <c r="F61" s="13">
        <f t="shared" si="22"/>
        <v>50</v>
      </c>
      <c r="G61" s="13">
        <v>2</v>
      </c>
      <c r="H61" s="87">
        <v>34</v>
      </c>
      <c r="I61" s="115">
        <f t="shared" si="23"/>
        <v>36</v>
      </c>
      <c r="J61" s="112">
        <f t="shared" si="15"/>
        <v>14</v>
      </c>
      <c r="K61" s="112">
        <f t="shared" si="24"/>
        <v>14</v>
      </c>
      <c r="L61" s="112">
        <f t="shared" si="14"/>
        <v>24</v>
      </c>
      <c r="M61" s="112">
        <v>14</v>
      </c>
    </row>
    <row r="62" spans="1:13" ht="14.25" customHeight="1">
      <c r="A62" s="17"/>
      <c r="B62" s="33" t="s">
        <v>129</v>
      </c>
      <c r="C62" s="108">
        <f>SUM(C53:C61)</f>
        <v>440</v>
      </c>
      <c r="D62" s="108">
        <f aca="true" t="shared" si="25" ref="D62:I62">SUM(D53:D61)</f>
        <v>0</v>
      </c>
      <c r="E62" s="108">
        <f t="shared" si="25"/>
        <v>440</v>
      </c>
      <c r="F62" s="108">
        <f t="shared" si="25"/>
        <v>440</v>
      </c>
      <c r="G62" s="108">
        <f t="shared" si="25"/>
        <v>20</v>
      </c>
      <c r="H62" s="111">
        <f t="shared" si="25"/>
        <v>255</v>
      </c>
      <c r="I62" s="120">
        <f t="shared" si="25"/>
        <v>274</v>
      </c>
      <c r="J62" s="111">
        <f t="shared" si="15"/>
        <v>166</v>
      </c>
      <c r="K62" s="111">
        <f>SUM(K53:K61)</f>
        <v>166</v>
      </c>
      <c r="L62" s="111">
        <f>SUM(L53:L61)</f>
        <v>254</v>
      </c>
      <c r="M62" s="111">
        <f>SUM(M53:M61)</f>
        <v>166</v>
      </c>
    </row>
    <row r="63" spans="1:13" ht="15" customHeight="1" outlineLevel="1">
      <c r="A63" s="13">
        <v>50</v>
      </c>
      <c r="B63" s="109" t="s">
        <v>155</v>
      </c>
      <c r="C63" s="64">
        <v>44</v>
      </c>
      <c r="D63" s="64">
        <v>0</v>
      </c>
      <c r="E63" s="13">
        <f aca="true" t="shared" si="26" ref="E63:E73">C63-D63</f>
        <v>44</v>
      </c>
      <c r="F63" s="13">
        <f aca="true" t="shared" si="27" ref="F63:F73">ROUND((C63-D63)*0.6,0)</f>
        <v>26</v>
      </c>
      <c r="G63" s="13"/>
      <c r="H63" s="112"/>
      <c r="I63" s="115"/>
      <c r="J63" s="112">
        <f t="shared" si="15"/>
        <v>26</v>
      </c>
      <c r="K63" s="112">
        <f>E63-I63</f>
        <v>44</v>
      </c>
      <c r="L63" s="112">
        <f t="shared" si="14"/>
        <v>35</v>
      </c>
      <c r="M63" s="112">
        <v>35</v>
      </c>
    </row>
    <row r="64" spans="1:13" ht="15" customHeight="1" outlineLevel="1">
      <c r="A64" s="13">
        <v>51</v>
      </c>
      <c r="B64" s="53" t="s">
        <v>158</v>
      </c>
      <c r="C64" s="64">
        <v>32</v>
      </c>
      <c r="D64" s="64">
        <v>0</v>
      </c>
      <c r="E64" s="13">
        <f t="shared" si="26"/>
        <v>32</v>
      </c>
      <c r="F64" s="13">
        <f t="shared" si="27"/>
        <v>19</v>
      </c>
      <c r="G64" s="13"/>
      <c r="H64" s="112"/>
      <c r="I64" s="115"/>
      <c r="J64" s="112">
        <f t="shared" si="15"/>
        <v>19</v>
      </c>
      <c r="K64" s="112">
        <f aca="true" t="shared" si="28" ref="K64:K73">E64-I64</f>
        <v>32</v>
      </c>
      <c r="L64" s="112">
        <f t="shared" si="14"/>
        <v>25</v>
      </c>
      <c r="M64" s="112">
        <v>26</v>
      </c>
    </row>
    <row r="65" spans="1:13" ht="15" customHeight="1" outlineLevel="1">
      <c r="A65" s="13">
        <v>52</v>
      </c>
      <c r="B65" s="53" t="s">
        <v>161</v>
      </c>
      <c r="C65" s="64">
        <v>15</v>
      </c>
      <c r="D65" s="64">
        <v>0</v>
      </c>
      <c r="E65" s="13">
        <f t="shared" si="26"/>
        <v>15</v>
      </c>
      <c r="F65" s="13">
        <f t="shared" si="27"/>
        <v>9</v>
      </c>
      <c r="G65" s="13"/>
      <c r="H65" s="112"/>
      <c r="I65" s="115"/>
      <c r="J65" s="112">
        <f t="shared" si="15"/>
        <v>9</v>
      </c>
      <c r="K65" s="112">
        <f t="shared" si="28"/>
        <v>15</v>
      </c>
      <c r="L65" s="112">
        <f t="shared" si="14"/>
        <v>12</v>
      </c>
      <c r="M65" s="112">
        <v>12</v>
      </c>
    </row>
    <row r="66" spans="1:13" ht="15" customHeight="1" outlineLevel="1">
      <c r="A66" s="13">
        <v>53</v>
      </c>
      <c r="B66" s="53" t="s">
        <v>164</v>
      </c>
      <c r="C66" s="64">
        <v>30</v>
      </c>
      <c r="D66" s="64">
        <v>0</v>
      </c>
      <c r="E66" s="13">
        <f t="shared" si="26"/>
        <v>30</v>
      </c>
      <c r="F66" s="13">
        <f t="shared" si="27"/>
        <v>18</v>
      </c>
      <c r="G66" s="13"/>
      <c r="H66" s="112"/>
      <c r="I66" s="115"/>
      <c r="J66" s="112">
        <f t="shared" si="15"/>
        <v>18</v>
      </c>
      <c r="K66" s="112">
        <f t="shared" si="28"/>
        <v>30</v>
      </c>
      <c r="L66" s="112">
        <f t="shared" si="14"/>
        <v>24</v>
      </c>
      <c r="M66" s="112">
        <v>24</v>
      </c>
    </row>
    <row r="67" spans="1:13" ht="15" customHeight="1" outlineLevel="1">
      <c r="A67" s="13">
        <v>54</v>
      </c>
      <c r="B67" s="53" t="s">
        <v>167</v>
      </c>
      <c r="C67" s="64">
        <v>17</v>
      </c>
      <c r="D67" s="64">
        <v>0</v>
      </c>
      <c r="E67" s="13">
        <f t="shared" si="26"/>
        <v>17</v>
      </c>
      <c r="F67" s="13">
        <f t="shared" si="27"/>
        <v>10</v>
      </c>
      <c r="G67" s="13"/>
      <c r="H67" s="112"/>
      <c r="I67" s="115"/>
      <c r="J67" s="112">
        <f t="shared" si="15"/>
        <v>10</v>
      </c>
      <c r="K67" s="112">
        <f t="shared" si="28"/>
        <v>17</v>
      </c>
      <c r="L67" s="112">
        <f t="shared" si="14"/>
        <v>13</v>
      </c>
      <c r="M67" s="112">
        <v>14</v>
      </c>
    </row>
    <row r="68" spans="1:13" ht="15" customHeight="1" outlineLevel="1">
      <c r="A68" s="13">
        <v>55</v>
      </c>
      <c r="B68" s="53" t="s">
        <v>170</v>
      </c>
      <c r="C68" s="64">
        <v>19</v>
      </c>
      <c r="D68" s="64">
        <v>0</v>
      </c>
      <c r="E68" s="13">
        <f t="shared" si="26"/>
        <v>19</v>
      </c>
      <c r="F68" s="13">
        <f t="shared" si="27"/>
        <v>11</v>
      </c>
      <c r="G68" s="13"/>
      <c r="H68" s="112"/>
      <c r="I68" s="115"/>
      <c r="J68" s="112">
        <f t="shared" si="15"/>
        <v>11</v>
      </c>
      <c r="K68" s="112">
        <f t="shared" si="28"/>
        <v>19</v>
      </c>
      <c r="L68" s="112">
        <f t="shared" si="14"/>
        <v>15</v>
      </c>
      <c r="M68" s="112">
        <v>15</v>
      </c>
    </row>
    <row r="69" spans="1:13" ht="15" customHeight="1" outlineLevel="1">
      <c r="A69" s="13">
        <v>56</v>
      </c>
      <c r="B69" s="53" t="s">
        <v>173</v>
      </c>
      <c r="C69" s="64">
        <v>22</v>
      </c>
      <c r="D69" s="64">
        <v>0</v>
      </c>
      <c r="E69" s="13">
        <f t="shared" si="26"/>
        <v>22</v>
      </c>
      <c r="F69" s="13">
        <f t="shared" si="27"/>
        <v>13</v>
      </c>
      <c r="G69" s="13"/>
      <c r="H69" s="112"/>
      <c r="I69" s="115"/>
      <c r="J69" s="112">
        <f t="shared" si="15"/>
        <v>13</v>
      </c>
      <c r="K69" s="112">
        <f t="shared" si="28"/>
        <v>22</v>
      </c>
      <c r="L69" s="112">
        <f t="shared" si="14"/>
        <v>17</v>
      </c>
      <c r="M69" s="112">
        <v>18</v>
      </c>
    </row>
    <row r="70" spans="1:13" ht="15" customHeight="1" outlineLevel="1">
      <c r="A70" s="13">
        <v>57</v>
      </c>
      <c r="B70" s="53" t="s">
        <v>176</v>
      </c>
      <c r="C70" s="64">
        <v>22</v>
      </c>
      <c r="D70" s="64">
        <v>0</v>
      </c>
      <c r="E70" s="13">
        <f t="shared" si="26"/>
        <v>22</v>
      </c>
      <c r="F70" s="13">
        <f t="shared" si="27"/>
        <v>13</v>
      </c>
      <c r="G70" s="13"/>
      <c r="H70" s="112"/>
      <c r="I70" s="115"/>
      <c r="J70" s="112">
        <f t="shared" si="15"/>
        <v>13</v>
      </c>
      <c r="K70" s="112">
        <f t="shared" si="28"/>
        <v>22</v>
      </c>
      <c r="L70" s="112">
        <f t="shared" si="14"/>
        <v>17</v>
      </c>
      <c r="M70" s="112">
        <v>18</v>
      </c>
    </row>
    <row r="71" spans="1:13" ht="15" customHeight="1" outlineLevel="1">
      <c r="A71" s="13">
        <v>58</v>
      </c>
      <c r="B71" s="53" t="s">
        <v>179</v>
      </c>
      <c r="C71" s="64">
        <v>30</v>
      </c>
      <c r="D71" s="64">
        <v>0</v>
      </c>
      <c r="E71" s="13">
        <f t="shared" si="26"/>
        <v>30</v>
      </c>
      <c r="F71" s="13">
        <f t="shared" si="27"/>
        <v>18</v>
      </c>
      <c r="G71" s="13"/>
      <c r="H71" s="112"/>
      <c r="I71" s="115"/>
      <c r="J71" s="112">
        <f t="shared" si="15"/>
        <v>18</v>
      </c>
      <c r="K71" s="112">
        <f t="shared" si="28"/>
        <v>30</v>
      </c>
      <c r="L71" s="112">
        <f t="shared" si="14"/>
        <v>24</v>
      </c>
      <c r="M71" s="112">
        <v>24</v>
      </c>
    </row>
    <row r="72" spans="1:13" ht="15" customHeight="1" outlineLevel="1">
      <c r="A72" s="13">
        <v>59</v>
      </c>
      <c r="B72" s="53" t="s">
        <v>182</v>
      </c>
      <c r="C72" s="64">
        <v>27</v>
      </c>
      <c r="D72" s="64">
        <v>0</v>
      </c>
      <c r="E72" s="13">
        <f t="shared" si="26"/>
        <v>27</v>
      </c>
      <c r="F72" s="13">
        <f t="shared" si="27"/>
        <v>16</v>
      </c>
      <c r="G72" s="13"/>
      <c r="H72" s="112"/>
      <c r="I72" s="115"/>
      <c r="J72" s="112">
        <f t="shared" si="15"/>
        <v>16</v>
      </c>
      <c r="K72" s="112">
        <f t="shared" si="28"/>
        <v>27</v>
      </c>
      <c r="L72" s="112">
        <f t="shared" si="14"/>
        <v>21</v>
      </c>
      <c r="M72" s="112">
        <v>22</v>
      </c>
    </row>
    <row r="73" spans="1:13" ht="15" customHeight="1" outlineLevel="1">
      <c r="A73" s="13">
        <v>60</v>
      </c>
      <c r="B73" s="53" t="s">
        <v>185</v>
      </c>
      <c r="C73" s="64">
        <v>24</v>
      </c>
      <c r="D73" s="64">
        <v>0</v>
      </c>
      <c r="E73" s="13">
        <f t="shared" si="26"/>
        <v>24</v>
      </c>
      <c r="F73" s="13">
        <f t="shared" si="27"/>
        <v>14</v>
      </c>
      <c r="G73" s="13"/>
      <c r="H73" s="112"/>
      <c r="I73" s="115"/>
      <c r="J73" s="112">
        <f t="shared" si="15"/>
        <v>14</v>
      </c>
      <c r="K73" s="112">
        <f t="shared" si="28"/>
        <v>24</v>
      </c>
      <c r="L73" s="112">
        <f aca="true" t="shared" si="29" ref="L73:L105">ROUND(E73*0.2,0)+J73</f>
        <v>19</v>
      </c>
      <c r="M73" s="112">
        <v>19</v>
      </c>
    </row>
    <row r="74" spans="1:13" ht="15" customHeight="1">
      <c r="A74" s="17"/>
      <c r="B74" s="33" t="s">
        <v>156</v>
      </c>
      <c r="C74" s="108">
        <f>SUM(C63:C73)</f>
        <v>282</v>
      </c>
      <c r="D74" s="108">
        <f>SUM(D63:D73)</f>
        <v>0</v>
      </c>
      <c r="E74" s="108">
        <f>SUM(E63:E73)</f>
        <v>282</v>
      </c>
      <c r="F74" s="108">
        <f>SUM(F63:F73)</f>
        <v>167</v>
      </c>
      <c r="G74" s="108">
        <f>SUM(G63:G73)</f>
        <v>0</v>
      </c>
      <c r="H74" s="111"/>
      <c r="I74" s="120">
        <v>0</v>
      </c>
      <c r="J74" s="111">
        <f aca="true" t="shared" si="30" ref="J74:J116">F74-I74</f>
        <v>167</v>
      </c>
      <c r="K74" s="111">
        <f>SUM(K63:K73)</f>
        <v>282</v>
      </c>
      <c r="L74" s="111">
        <f>SUM(L63:L73)</f>
        <v>222</v>
      </c>
      <c r="M74" s="111">
        <f>SUM(M63:M73)</f>
        <v>227</v>
      </c>
    </row>
    <row r="75" spans="1:13" ht="15" customHeight="1" outlineLevel="1">
      <c r="A75" s="13">
        <v>61</v>
      </c>
      <c r="B75" s="109" t="s">
        <v>188</v>
      </c>
      <c r="C75" s="64">
        <v>46</v>
      </c>
      <c r="D75" s="64">
        <v>4</v>
      </c>
      <c r="E75" s="13">
        <f aca="true" t="shared" si="31" ref="E75:E91">C75-D75</f>
        <v>42</v>
      </c>
      <c r="F75" s="13">
        <f aca="true" t="shared" si="32" ref="F75:F91">ROUND((C75-D75)*0.6,0)</f>
        <v>25</v>
      </c>
      <c r="G75" s="13"/>
      <c r="H75" s="87">
        <v>25</v>
      </c>
      <c r="I75" s="115">
        <f>G75+H75</f>
        <v>25</v>
      </c>
      <c r="J75" s="112">
        <f t="shared" si="30"/>
        <v>0</v>
      </c>
      <c r="K75" s="112">
        <f>E75-I75</f>
        <v>17</v>
      </c>
      <c r="L75" s="112">
        <f t="shared" si="29"/>
        <v>8</v>
      </c>
      <c r="M75" s="130">
        <v>8</v>
      </c>
    </row>
    <row r="76" spans="1:13" ht="15" customHeight="1" outlineLevel="1">
      <c r="A76" s="13">
        <v>62</v>
      </c>
      <c r="B76" s="53" t="s">
        <v>191</v>
      </c>
      <c r="C76" s="64">
        <v>40</v>
      </c>
      <c r="D76" s="64">
        <v>8</v>
      </c>
      <c r="E76" s="13">
        <f t="shared" si="31"/>
        <v>32</v>
      </c>
      <c r="F76" s="13">
        <f t="shared" si="32"/>
        <v>19</v>
      </c>
      <c r="G76" s="13"/>
      <c r="H76" s="87">
        <v>19</v>
      </c>
      <c r="I76" s="115">
        <f aca="true" t="shared" si="33" ref="I76:I91">G76+H76</f>
        <v>19</v>
      </c>
      <c r="J76" s="112">
        <f t="shared" si="30"/>
        <v>0</v>
      </c>
      <c r="K76" s="112">
        <f aca="true" t="shared" si="34" ref="K76:K91">E76-I76</f>
        <v>13</v>
      </c>
      <c r="L76" s="112">
        <f t="shared" si="29"/>
        <v>6</v>
      </c>
      <c r="M76" s="130">
        <v>6</v>
      </c>
    </row>
    <row r="77" spans="1:13" ht="15" customHeight="1" outlineLevel="1">
      <c r="A77" s="13">
        <v>63</v>
      </c>
      <c r="B77" s="53" t="s">
        <v>194</v>
      </c>
      <c r="C77" s="64">
        <v>13</v>
      </c>
      <c r="D77" s="64">
        <v>2</v>
      </c>
      <c r="E77" s="13">
        <f t="shared" si="31"/>
        <v>11</v>
      </c>
      <c r="F77" s="13">
        <f t="shared" si="32"/>
        <v>7</v>
      </c>
      <c r="G77" s="13"/>
      <c r="H77" s="87">
        <v>7</v>
      </c>
      <c r="I77" s="115">
        <f t="shared" si="33"/>
        <v>7</v>
      </c>
      <c r="J77" s="112">
        <f t="shared" si="30"/>
        <v>0</v>
      </c>
      <c r="K77" s="112">
        <f t="shared" si="34"/>
        <v>4</v>
      </c>
      <c r="L77" s="112">
        <f t="shared" si="29"/>
        <v>2</v>
      </c>
      <c r="M77" s="130">
        <v>2</v>
      </c>
    </row>
    <row r="78" spans="1:13" ht="15" customHeight="1" outlineLevel="1">
      <c r="A78" s="13">
        <v>64</v>
      </c>
      <c r="B78" s="53" t="s">
        <v>197</v>
      </c>
      <c r="C78" s="64">
        <v>14</v>
      </c>
      <c r="D78" s="64">
        <v>3</v>
      </c>
      <c r="E78" s="13">
        <f t="shared" si="31"/>
        <v>11</v>
      </c>
      <c r="F78" s="13">
        <f t="shared" si="32"/>
        <v>7</v>
      </c>
      <c r="G78" s="13"/>
      <c r="H78" s="87">
        <v>7</v>
      </c>
      <c r="I78" s="115">
        <f t="shared" si="33"/>
        <v>7</v>
      </c>
      <c r="J78" s="112">
        <f t="shared" si="30"/>
        <v>0</v>
      </c>
      <c r="K78" s="112">
        <f t="shared" si="34"/>
        <v>4</v>
      </c>
      <c r="L78" s="112">
        <f t="shared" si="29"/>
        <v>2</v>
      </c>
      <c r="M78" s="130">
        <v>2</v>
      </c>
    </row>
    <row r="79" spans="1:13" ht="15" customHeight="1" outlineLevel="1">
      <c r="A79" s="13">
        <v>65</v>
      </c>
      <c r="B79" s="53" t="s">
        <v>200</v>
      </c>
      <c r="C79" s="64">
        <v>23</v>
      </c>
      <c r="D79" s="64">
        <v>5</v>
      </c>
      <c r="E79" s="13">
        <f t="shared" si="31"/>
        <v>18</v>
      </c>
      <c r="F79" s="13">
        <f t="shared" si="32"/>
        <v>11</v>
      </c>
      <c r="G79" s="13"/>
      <c r="H79" s="87">
        <v>11</v>
      </c>
      <c r="I79" s="115">
        <f t="shared" si="33"/>
        <v>11</v>
      </c>
      <c r="J79" s="112">
        <f t="shared" si="30"/>
        <v>0</v>
      </c>
      <c r="K79" s="112">
        <f t="shared" si="34"/>
        <v>7</v>
      </c>
      <c r="L79" s="112">
        <f t="shared" si="29"/>
        <v>4</v>
      </c>
      <c r="M79" s="130">
        <v>4</v>
      </c>
    </row>
    <row r="80" spans="1:13" ht="15" customHeight="1" outlineLevel="1">
      <c r="A80" s="13">
        <v>66</v>
      </c>
      <c r="B80" s="53" t="s">
        <v>203</v>
      </c>
      <c r="C80" s="64">
        <v>15</v>
      </c>
      <c r="D80" s="64">
        <v>4</v>
      </c>
      <c r="E80" s="13">
        <f t="shared" si="31"/>
        <v>11</v>
      </c>
      <c r="F80" s="13">
        <f t="shared" si="32"/>
        <v>7</v>
      </c>
      <c r="G80" s="13"/>
      <c r="H80" s="87">
        <v>0</v>
      </c>
      <c r="I80" s="115">
        <f t="shared" si="33"/>
        <v>0</v>
      </c>
      <c r="J80" s="112">
        <f t="shared" si="30"/>
        <v>7</v>
      </c>
      <c r="K80" s="112">
        <f t="shared" si="34"/>
        <v>11</v>
      </c>
      <c r="L80" s="112">
        <f t="shared" si="29"/>
        <v>9</v>
      </c>
      <c r="M80" s="130">
        <v>9</v>
      </c>
    </row>
    <row r="81" spans="1:13" ht="15" customHeight="1" outlineLevel="1">
      <c r="A81" s="13">
        <v>67</v>
      </c>
      <c r="B81" s="53" t="s">
        <v>206</v>
      </c>
      <c r="C81" s="64">
        <v>20</v>
      </c>
      <c r="D81" s="64">
        <v>4</v>
      </c>
      <c r="E81" s="13">
        <f t="shared" si="31"/>
        <v>16</v>
      </c>
      <c r="F81" s="13">
        <f t="shared" si="32"/>
        <v>10</v>
      </c>
      <c r="G81" s="13"/>
      <c r="H81" s="87">
        <v>10</v>
      </c>
      <c r="I81" s="115">
        <f t="shared" si="33"/>
        <v>10</v>
      </c>
      <c r="J81" s="112">
        <f t="shared" si="30"/>
        <v>0</v>
      </c>
      <c r="K81" s="112">
        <f t="shared" si="34"/>
        <v>6</v>
      </c>
      <c r="L81" s="112">
        <f t="shared" si="29"/>
        <v>3</v>
      </c>
      <c r="M81" s="130">
        <v>3</v>
      </c>
    </row>
    <row r="82" spans="1:13" ht="15" customHeight="1" outlineLevel="1">
      <c r="A82" s="13">
        <v>68</v>
      </c>
      <c r="B82" s="53" t="s">
        <v>209</v>
      </c>
      <c r="C82" s="64">
        <v>14</v>
      </c>
      <c r="D82" s="64">
        <v>2</v>
      </c>
      <c r="E82" s="13">
        <f t="shared" si="31"/>
        <v>12</v>
      </c>
      <c r="F82" s="13">
        <f t="shared" si="32"/>
        <v>7</v>
      </c>
      <c r="G82" s="13"/>
      <c r="H82" s="87">
        <v>7</v>
      </c>
      <c r="I82" s="115">
        <f t="shared" si="33"/>
        <v>7</v>
      </c>
      <c r="J82" s="112">
        <f t="shared" si="30"/>
        <v>0</v>
      </c>
      <c r="K82" s="112">
        <f t="shared" si="34"/>
        <v>5</v>
      </c>
      <c r="L82" s="112">
        <f t="shared" si="29"/>
        <v>2</v>
      </c>
      <c r="M82" s="130">
        <v>2</v>
      </c>
    </row>
    <row r="83" spans="1:13" ht="15" customHeight="1" outlineLevel="1">
      <c r="A83" s="13">
        <v>69</v>
      </c>
      <c r="B83" s="53" t="s">
        <v>212</v>
      </c>
      <c r="C83" s="64">
        <v>16</v>
      </c>
      <c r="D83" s="64">
        <v>3</v>
      </c>
      <c r="E83" s="13">
        <f t="shared" si="31"/>
        <v>13</v>
      </c>
      <c r="F83" s="13">
        <f t="shared" si="32"/>
        <v>8</v>
      </c>
      <c r="G83" s="13"/>
      <c r="H83" s="87">
        <v>8</v>
      </c>
      <c r="I83" s="115">
        <f t="shared" si="33"/>
        <v>8</v>
      </c>
      <c r="J83" s="112">
        <f t="shared" si="30"/>
        <v>0</v>
      </c>
      <c r="K83" s="112">
        <f t="shared" si="34"/>
        <v>5</v>
      </c>
      <c r="L83" s="112">
        <f t="shared" si="29"/>
        <v>3</v>
      </c>
      <c r="M83" s="130">
        <v>3</v>
      </c>
    </row>
    <row r="84" spans="1:13" ht="15" customHeight="1" outlineLevel="1">
      <c r="A84" s="13">
        <v>70</v>
      </c>
      <c r="B84" s="53" t="s">
        <v>215</v>
      </c>
      <c r="C84" s="64">
        <v>32</v>
      </c>
      <c r="D84" s="64">
        <v>8</v>
      </c>
      <c r="E84" s="13">
        <f t="shared" si="31"/>
        <v>24</v>
      </c>
      <c r="F84" s="13">
        <f t="shared" si="32"/>
        <v>14</v>
      </c>
      <c r="G84" s="13"/>
      <c r="H84" s="87">
        <v>14</v>
      </c>
      <c r="I84" s="115">
        <f t="shared" si="33"/>
        <v>14</v>
      </c>
      <c r="J84" s="112">
        <f t="shared" si="30"/>
        <v>0</v>
      </c>
      <c r="K84" s="112">
        <f t="shared" si="34"/>
        <v>10</v>
      </c>
      <c r="L84" s="112">
        <f t="shared" si="29"/>
        <v>5</v>
      </c>
      <c r="M84" s="130">
        <v>5</v>
      </c>
    </row>
    <row r="85" spans="1:13" ht="15" customHeight="1" outlineLevel="1">
      <c r="A85" s="13">
        <v>71</v>
      </c>
      <c r="B85" s="53" t="s">
        <v>218</v>
      </c>
      <c r="C85" s="64">
        <v>19</v>
      </c>
      <c r="D85" s="64">
        <v>5</v>
      </c>
      <c r="E85" s="13">
        <f t="shared" si="31"/>
        <v>14</v>
      </c>
      <c r="F85" s="13">
        <f t="shared" si="32"/>
        <v>8</v>
      </c>
      <c r="G85" s="13"/>
      <c r="H85" s="87">
        <v>8</v>
      </c>
      <c r="I85" s="115">
        <f t="shared" si="33"/>
        <v>8</v>
      </c>
      <c r="J85" s="112">
        <f t="shared" si="30"/>
        <v>0</v>
      </c>
      <c r="K85" s="112">
        <f t="shared" si="34"/>
        <v>6</v>
      </c>
      <c r="L85" s="112">
        <f t="shared" si="29"/>
        <v>3</v>
      </c>
      <c r="M85" s="130">
        <v>3</v>
      </c>
    </row>
    <row r="86" spans="1:13" ht="15" customHeight="1" outlineLevel="1">
      <c r="A86" s="13">
        <v>72</v>
      </c>
      <c r="B86" s="53" t="s">
        <v>221</v>
      </c>
      <c r="C86" s="64">
        <v>34</v>
      </c>
      <c r="D86" s="64">
        <v>8</v>
      </c>
      <c r="E86" s="13">
        <f t="shared" si="31"/>
        <v>26</v>
      </c>
      <c r="F86" s="13">
        <f t="shared" si="32"/>
        <v>16</v>
      </c>
      <c r="G86" s="13"/>
      <c r="H86" s="87">
        <v>16</v>
      </c>
      <c r="I86" s="115">
        <f t="shared" si="33"/>
        <v>16</v>
      </c>
      <c r="J86" s="112">
        <f t="shared" si="30"/>
        <v>0</v>
      </c>
      <c r="K86" s="112">
        <f t="shared" si="34"/>
        <v>10</v>
      </c>
      <c r="L86" s="112">
        <f t="shared" si="29"/>
        <v>5</v>
      </c>
      <c r="M86" s="130">
        <v>5</v>
      </c>
    </row>
    <row r="87" spans="1:13" ht="15" customHeight="1" outlineLevel="1">
      <c r="A87" s="13">
        <v>73</v>
      </c>
      <c r="B87" s="53" t="s">
        <v>224</v>
      </c>
      <c r="C87" s="64">
        <v>20</v>
      </c>
      <c r="D87" s="64">
        <v>2</v>
      </c>
      <c r="E87" s="13">
        <f t="shared" si="31"/>
        <v>18</v>
      </c>
      <c r="F87" s="13">
        <f t="shared" si="32"/>
        <v>11</v>
      </c>
      <c r="G87" s="13"/>
      <c r="H87" s="87">
        <v>11</v>
      </c>
      <c r="I87" s="115">
        <f t="shared" si="33"/>
        <v>11</v>
      </c>
      <c r="J87" s="112">
        <f t="shared" si="30"/>
        <v>0</v>
      </c>
      <c r="K87" s="112">
        <f t="shared" si="34"/>
        <v>7</v>
      </c>
      <c r="L87" s="112">
        <f t="shared" si="29"/>
        <v>4</v>
      </c>
      <c r="M87" s="130">
        <v>4</v>
      </c>
    </row>
    <row r="88" spans="1:13" ht="15" customHeight="1" outlineLevel="1">
      <c r="A88" s="13">
        <v>74</v>
      </c>
      <c r="B88" s="53" t="s">
        <v>227</v>
      </c>
      <c r="C88" s="64">
        <v>20</v>
      </c>
      <c r="D88" s="64">
        <v>2</v>
      </c>
      <c r="E88" s="13">
        <f t="shared" si="31"/>
        <v>18</v>
      </c>
      <c r="F88" s="13">
        <f t="shared" si="32"/>
        <v>11</v>
      </c>
      <c r="G88" s="13"/>
      <c r="H88" s="87">
        <v>11</v>
      </c>
      <c r="I88" s="115">
        <f t="shared" si="33"/>
        <v>11</v>
      </c>
      <c r="J88" s="112">
        <f t="shared" si="30"/>
        <v>0</v>
      </c>
      <c r="K88" s="112">
        <f t="shared" si="34"/>
        <v>7</v>
      </c>
      <c r="L88" s="112">
        <f t="shared" si="29"/>
        <v>4</v>
      </c>
      <c r="M88" s="130">
        <v>4</v>
      </c>
    </row>
    <row r="89" spans="1:13" ht="15" customHeight="1" outlineLevel="1">
      <c r="A89" s="13">
        <v>75</v>
      </c>
      <c r="B89" s="53" t="s">
        <v>230</v>
      </c>
      <c r="C89" s="64">
        <v>13</v>
      </c>
      <c r="D89" s="64">
        <v>3</v>
      </c>
      <c r="E89" s="13">
        <f t="shared" si="31"/>
        <v>10</v>
      </c>
      <c r="F89" s="13">
        <f t="shared" si="32"/>
        <v>6</v>
      </c>
      <c r="G89" s="13"/>
      <c r="H89" s="87">
        <v>6</v>
      </c>
      <c r="I89" s="115">
        <f t="shared" si="33"/>
        <v>6</v>
      </c>
      <c r="J89" s="112">
        <f t="shared" si="30"/>
        <v>0</v>
      </c>
      <c r="K89" s="112">
        <f t="shared" si="34"/>
        <v>4</v>
      </c>
      <c r="L89" s="112">
        <f t="shared" si="29"/>
        <v>2</v>
      </c>
      <c r="M89" s="130">
        <v>2</v>
      </c>
    </row>
    <row r="90" spans="1:13" ht="15" customHeight="1" outlineLevel="1">
      <c r="A90" s="13">
        <v>76</v>
      </c>
      <c r="B90" s="53" t="s">
        <v>233</v>
      </c>
      <c r="C90" s="64">
        <v>13</v>
      </c>
      <c r="D90" s="64">
        <v>3</v>
      </c>
      <c r="E90" s="13">
        <f t="shared" si="31"/>
        <v>10</v>
      </c>
      <c r="F90" s="13">
        <f t="shared" si="32"/>
        <v>6</v>
      </c>
      <c r="G90" s="13"/>
      <c r="H90" s="87">
        <v>6</v>
      </c>
      <c r="I90" s="115">
        <f t="shared" si="33"/>
        <v>6</v>
      </c>
      <c r="J90" s="112">
        <f t="shared" si="30"/>
        <v>0</v>
      </c>
      <c r="K90" s="112">
        <f t="shared" si="34"/>
        <v>4</v>
      </c>
      <c r="L90" s="112">
        <f t="shared" si="29"/>
        <v>2</v>
      </c>
      <c r="M90" s="130">
        <v>2</v>
      </c>
    </row>
    <row r="91" spans="1:13" ht="15" customHeight="1" outlineLevel="1">
      <c r="A91" s="13">
        <v>77</v>
      </c>
      <c r="B91" s="53" t="s">
        <v>236</v>
      </c>
      <c r="C91" s="64">
        <v>15</v>
      </c>
      <c r="D91" s="64">
        <v>1</v>
      </c>
      <c r="E91" s="13">
        <f t="shared" si="31"/>
        <v>14</v>
      </c>
      <c r="F91" s="13">
        <f t="shared" si="32"/>
        <v>8</v>
      </c>
      <c r="G91" s="13"/>
      <c r="H91" s="87">
        <v>7</v>
      </c>
      <c r="I91" s="115">
        <f t="shared" si="33"/>
        <v>7</v>
      </c>
      <c r="J91" s="112">
        <f t="shared" si="30"/>
        <v>1</v>
      </c>
      <c r="K91" s="112">
        <f t="shared" si="34"/>
        <v>7</v>
      </c>
      <c r="L91" s="112">
        <f t="shared" si="29"/>
        <v>4</v>
      </c>
      <c r="M91" s="130">
        <v>4</v>
      </c>
    </row>
    <row r="92" spans="1:13" ht="15" customHeight="1">
      <c r="A92" s="17"/>
      <c r="B92" s="33" t="s">
        <v>189</v>
      </c>
      <c r="C92" s="108">
        <f>SUM(C75:C91)</f>
        <v>367</v>
      </c>
      <c r="D92" s="108">
        <f aca="true" t="shared" si="35" ref="D92:I92">SUM(D75:D91)</f>
        <v>67</v>
      </c>
      <c r="E92" s="108">
        <f t="shared" si="35"/>
        <v>300</v>
      </c>
      <c r="F92" s="108">
        <f t="shared" si="35"/>
        <v>181</v>
      </c>
      <c r="G92" s="108">
        <f t="shared" si="35"/>
        <v>0</v>
      </c>
      <c r="H92" s="111">
        <f t="shared" si="35"/>
        <v>173</v>
      </c>
      <c r="I92" s="120">
        <f t="shared" si="35"/>
        <v>173</v>
      </c>
      <c r="J92" s="111">
        <f t="shared" si="30"/>
        <v>8</v>
      </c>
      <c r="K92" s="111">
        <f>SUM(K75:K91)</f>
        <v>127</v>
      </c>
      <c r="L92" s="111">
        <f>SUM(L75:L91)</f>
        <v>68</v>
      </c>
      <c r="M92" s="111">
        <f>SUM(M75:M91)</f>
        <v>68</v>
      </c>
    </row>
    <row r="93" spans="1:13" ht="15" customHeight="1" outlineLevel="1">
      <c r="A93" s="13">
        <v>78</v>
      </c>
      <c r="B93" s="109" t="s">
        <v>239</v>
      </c>
      <c r="C93" s="64">
        <v>52</v>
      </c>
      <c r="D93" s="64">
        <v>0</v>
      </c>
      <c r="E93" s="13">
        <f aca="true" t="shared" si="36" ref="E93:E105">C93-D93</f>
        <v>52</v>
      </c>
      <c r="F93" s="13">
        <f aca="true" t="shared" si="37" ref="F93:F105">ROUND((C93-D93)*0.6,0)</f>
        <v>31</v>
      </c>
      <c r="G93" s="13"/>
      <c r="H93" s="87">
        <v>31</v>
      </c>
      <c r="I93" s="115">
        <f>G93+H93</f>
        <v>31</v>
      </c>
      <c r="J93" s="112">
        <f t="shared" si="30"/>
        <v>0</v>
      </c>
      <c r="K93" s="112">
        <f>E93-I93</f>
        <v>21</v>
      </c>
      <c r="L93" s="112">
        <f t="shared" si="29"/>
        <v>10</v>
      </c>
      <c r="M93" s="112">
        <v>8</v>
      </c>
    </row>
    <row r="94" spans="1:13" ht="15" customHeight="1" outlineLevel="1">
      <c r="A94" s="13">
        <v>79</v>
      </c>
      <c r="B94" s="53" t="s">
        <v>242</v>
      </c>
      <c r="C94" s="64">
        <v>42</v>
      </c>
      <c r="D94" s="64">
        <v>0</v>
      </c>
      <c r="E94" s="13">
        <f t="shared" si="36"/>
        <v>42</v>
      </c>
      <c r="F94" s="13">
        <f t="shared" si="37"/>
        <v>25</v>
      </c>
      <c r="G94" s="13"/>
      <c r="H94" s="87">
        <v>22</v>
      </c>
      <c r="I94" s="115">
        <f aca="true" t="shared" si="38" ref="I94:I105">G94+H94</f>
        <v>22</v>
      </c>
      <c r="J94" s="112">
        <f t="shared" si="30"/>
        <v>3</v>
      </c>
      <c r="K94" s="112">
        <f aca="true" t="shared" si="39" ref="K94:K105">E94-I94</f>
        <v>20</v>
      </c>
      <c r="L94" s="112">
        <f t="shared" si="29"/>
        <v>11</v>
      </c>
      <c r="M94" s="112">
        <v>8</v>
      </c>
    </row>
    <row r="95" spans="1:13" ht="15" customHeight="1" outlineLevel="1">
      <c r="A95" s="13">
        <v>80</v>
      </c>
      <c r="B95" s="53" t="s">
        <v>245</v>
      </c>
      <c r="C95" s="64">
        <v>27</v>
      </c>
      <c r="D95" s="64">
        <v>0</v>
      </c>
      <c r="E95" s="13">
        <f t="shared" si="36"/>
        <v>27</v>
      </c>
      <c r="F95" s="13">
        <f t="shared" si="37"/>
        <v>16</v>
      </c>
      <c r="G95" s="13"/>
      <c r="H95" s="87">
        <v>11</v>
      </c>
      <c r="I95" s="115">
        <f t="shared" si="38"/>
        <v>11</v>
      </c>
      <c r="J95" s="112">
        <f t="shared" si="30"/>
        <v>5</v>
      </c>
      <c r="K95" s="112">
        <f t="shared" si="39"/>
        <v>16</v>
      </c>
      <c r="L95" s="112">
        <f t="shared" si="29"/>
        <v>10</v>
      </c>
      <c r="M95" s="112">
        <v>7</v>
      </c>
    </row>
    <row r="96" spans="1:13" ht="15" customHeight="1" outlineLevel="1">
      <c r="A96" s="13">
        <v>81</v>
      </c>
      <c r="B96" s="53" t="s">
        <v>248</v>
      </c>
      <c r="C96" s="64">
        <v>42</v>
      </c>
      <c r="D96" s="64">
        <v>0</v>
      </c>
      <c r="E96" s="13">
        <f t="shared" si="36"/>
        <v>42</v>
      </c>
      <c r="F96" s="13">
        <f t="shared" si="37"/>
        <v>25</v>
      </c>
      <c r="G96" s="13"/>
      <c r="H96" s="87">
        <v>15</v>
      </c>
      <c r="I96" s="115">
        <f t="shared" si="38"/>
        <v>15</v>
      </c>
      <c r="J96" s="112">
        <f t="shared" si="30"/>
        <v>10</v>
      </c>
      <c r="K96" s="112">
        <f t="shared" si="39"/>
        <v>27</v>
      </c>
      <c r="L96" s="112">
        <f t="shared" si="29"/>
        <v>18</v>
      </c>
      <c r="M96" s="112">
        <v>13</v>
      </c>
    </row>
    <row r="97" spans="1:13" ht="15" customHeight="1" outlineLevel="1">
      <c r="A97" s="13">
        <v>82</v>
      </c>
      <c r="B97" s="53" t="s">
        <v>251</v>
      </c>
      <c r="C97" s="64">
        <v>24</v>
      </c>
      <c r="D97" s="64">
        <v>0</v>
      </c>
      <c r="E97" s="13">
        <f t="shared" si="36"/>
        <v>24</v>
      </c>
      <c r="F97" s="13">
        <f t="shared" si="37"/>
        <v>14</v>
      </c>
      <c r="G97" s="13"/>
      <c r="H97" s="87">
        <v>5</v>
      </c>
      <c r="I97" s="115">
        <f t="shared" si="38"/>
        <v>5</v>
      </c>
      <c r="J97" s="112">
        <f t="shared" si="30"/>
        <v>9</v>
      </c>
      <c r="K97" s="112">
        <f t="shared" si="39"/>
        <v>19</v>
      </c>
      <c r="L97" s="112">
        <f t="shared" si="29"/>
        <v>14</v>
      </c>
      <c r="M97" s="112">
        <v>10</v>
      </c>
    </row>
    <row r="98" spans="1:13" ht="15" customHeight="1" outlineLevel="1">
      <c r="A98" s="13">
        <v>83</v>
      </c>
      <c r="B98" s="53" t="s">
        <v>254</v>
      </c>
      <c r="C98" s="64">
        <v>26</v>
      </c>
      <c r="D98" s="64">
        <v>0</v>
      </c>
      <c r="E98" s="13">
        <f t="shared" si="36"/>
        <v>26</v>
      </c>
      <c r="F98" s="13">
        <f t="shared" si="37"/>
        <v>16</v>
      </c>
      <c r="G98" s="13"/>
      <c r="H98" s="87">
        <v>12</v>
      </c>
      <c r="I98" s="115">
        <f t="shared" si="38"/>
        <v>12</v>
      </c>
      <c r="J98" s="112">
        <f t="shared" si="30"/>
        <v>4</v>
      </c>
      <c r="K98" s="112">
        <f t="shared" si="39"/>
        <v>14</v>
      </c>
      <c r="L98" s="112">
        <f t="shared" si="29"/>
        <v>9</v>
      </c>
      <c r="M98" s="112">
        <v>6</v>
      </c>
    </row>
    <row r="99" spans="1:13" ht="15" customHeight="1" outlineLevel="1">
      <c r="A99" s="13">
        <v>84</v>
      </c>
      <c r="B99" s="53" t="s">
        <v>257</v>
      </c>
      <c r="C99" s="64">
        <v>27</v>
      </c>
      <c r="D99" s="64">
        <v>0</v>
      </c>
      <c r="E99" s="13">
        <f t="shared" si="36"/>
        <v>27</v>
      </c>
      <c r="F99" s="13">
        <f t="shared" si="37"/>
        <v>16</v>
      </c>
      <c r="G99" s="13"/>
      <c r="H99" s="87">
        <v>5</v>
      </c>
      <c r="I99" s="115">
        <f t="shared" si="38"/>
        <v>5</v>
      </c>
      <c r="J99" s="112">
        <f t="shared" si="30"/>
        <v>11</v>
      </c>
      <c r="K99" s="112">
        <f t="shared" si="39"/>
        <v>22</v>
      </c>
      <c r="L99" s="112">
        <f t="shared" si="29"/>
        <v>16</v>
      </c>
      <c r="M99" s="112">
        <v>0</v>
      </c>
    </row>
    <row r="100" spans="1:13" ht="15" customHeight="1" outlineLevel="1">
      <c r="A100" s="13">
        <v>85</v>
      </c>
      <c r="B100" s="53" t="s">
        <v>260</v>
      </c>
      <c r="C100" s="64">
        <v>20</v>
      </c>
      <c r="D100" s="64">
        <v>0</v>
      </c>
      <c r="E100" s="13">
        <f t="shared" si="36"/>
        <v>20</v>
      </c>
      <c r="F100" s="13">
        <f t="shared" si="37"/>
        <v>12</v>
      </c>
      <c r="G100" s="13"/>
      <c r="H100" s="87">
        <v>6</v>
      </c>
      <c r="I100" s="115">
        <f t="shared" si="38"/>
        <v>6</v>
      </c>
      <c r="J100" s="112">
        <f t="shared" si="30"/>
        <v>6</v>
      </c>
      <c r="K100" s="112">
        <f t="shared" si="39"/>
        <v>14</v>
      </c>
      <c r="L100" s="112">
        <f t="shared" si="29"/>
        <v>10</v>
      </c>
      <c r="M100" s="112">
        <v>8</v>
      </c>
    </row>
    <row r="101" spans="1:13" ht="15" customHeight="1" outlineLevel="1">
      <c r="A101" s="13">
        <v>86</v>
      </c>
      <c r="B101" s="53" t="s">
        <v>263</v>
      </c>
      <c r="C101" s="64">
        <v>27</v>
      </c>
      <c r="D101" s="64">
        <v>0</v>
      </c>
      <c r="E101" s="13">
        <f t="shared" si="36"/>
        <v>27</v>
      </c>
      <c r="F101" s="13">
        <f t="shared" si="37"/>
        <v>16</v>
      </c>
      <c r="G101" s="13"/>
      <c r="H101" s="87">
        <v>9</v>
      </c>
      <c r="I101" s="115">
        <f t="shared" si="38"/>
        <v>9</v>
      </c>
      <c r="J101" s="112">
        <f t="shared" si="30"/>
        <v>7</v>
      </c>
      <c r="K101" s="112">
        <f t="shared" si="39"/>
        <v>18</v>
      </c>
      <c r="L101" s="112">
        <f t="shared" si="29"/>
        <v>12</v>
      </c>
      <c r="M101" s="112">
        <v>9</v>
      </c>
    </row>
    <row r="102" spans="1:13" ht="15" customHeight="1" outlineLevel="1">
      <c r="A102" s="13">
        <v>87</v>
      </c>
      <c r="B102" s="53" t="s">
        <v>266</v>
      </c>
      <c r="C102" s="64">
        <v>24</v>
      </c>
      <c r="D102" s="64">
        <v>0</v>
      </c>
      <c r="E102" s="13">
        <f t="shared" si="36"/>
        <v>24</v>
      </c>
      <c r="F102" s="13">
        <f t="shared" si="37"/>
        <v>14</v>
      </c>
      <c r="G102" s="13"/>
      <c r="H102" s="87">
        <v>7</v>
      </c>
      <c r="I102" s="115">
        <f t="shared" si="38"/>
        <v>7</v>
      </c>
      <c r="J102" s="112">
        <f t="shared" si="30"/>
        <v>7</v>
      </c>
      <c r="K102" s="112">
        <f t="shared" si="39"/>
        <v>17</v>
      </c>
      <c r="L102" s="112">
        <f t="shared" si="29"/>
        <v>12</v>
      </c>
      <c r="M102" s="112">
        <v>8</v>
      </c>
    </row>
    <row r="103" spans="1:13" ht="15" customHeight="1" outlineLevel="1">
      <c r="A103" s="13">
        <v>88</v>
      </c>
      <c r="B103" s="53" t="s">
        <v>269</v>
      </c>
      <c r="C103" s="64">
        <v>24</v>
      </c>
      <c r="D103" s="64">
        <v>0</v>
      </c>
      <c r="E103" s="13">
        <f t="shared" si="36"/>
        <v>24</v>
      </c>
      <c r="F103" s="13">
        <f t="shared" si="37"/>
        <v>14</v>
      </c>
      <c r="G103" s="13"/>
      <c r="H103" s="87">
        <v>5</v>
      </c>
      <c r="I103" s="115">
        <f t="shared" si="38"/>
        <v>5</v>
      </c>
      <c r="J103" s="112">
        <f t="shared" si="30"/>
        <v>9</v>
      </c>
      <c r="K103" s="112">
        <f t="shared" si="39"/>
        <v>19</v>
      </c>
      <c r="L103" s="112">
        <f t="shared" si="29"/>
        <v>14</v>
      </c>
      <c r="M103" s="112">
        <v>10</v>
      </c>
    </row>
    <row r="104" spans="1:13" ht="15" customHeight="1" outlineLevel="1">
      <c r="A104" s="13">
        <v>89</v>
      </c>
      <c r="B104" s="53" t="s">
        <v>272</v>
      </c>
      <c r="C104" s="64">
        <v>20</v>
      </c>
      <c r="D104" s="64">
        <v>0</v>
      </c>
      <c r="E104" s="13">
        <f t="shared" si="36"/>
        <v>20</v>
      </c>
      <c r="F104" s="13">
        <f t="shared" si="37"/>
        <v>12</v>
      </c>
      <c r="G104" s="13"/>
      <c r="H104" s="87">
        <v>8</v>
      </c>
      <c r="I104" s="115">
        <f t="shared" si="38"/>
        <v>8</v>
      </c>
      <c r="J104" s="112">
        <f t="shared" si="30"/>
        <v>4</v>
      </c>
      <c r="K104" s="112">
        <f t="shared" si="39"/>
        <v>12</v>
      </c>
      <c r="L104" s="112">
        <f t="shared" si="29"/>
        <v>8</v>
      </c>
      <c r="M104" s="112">
        <v>5</v>
      </c>
    </row>
    <row r="105" spans="1:13" ht="15" customHeight="1" outlineLevel="1">
      <c r="A105" s="13">
        <v>90</v>
      </c>
      <c r="B105" s="53" t="s">
        <v>275</v>
      </c>
      <c r="C105" s="64">
        <v>24</v>
      </c>
      <c r="D105" s="64">
        <v>0</v>
      </c>
      <c r="E105" s="13">
        <f t="shared" si="36"/>
        <v>24</v>
      </c>
      <c r="F105" s="13">
        <f t="shared" si="37"/>
        <v>14</v>
      </c>
      <c r="G105" s="13"/>
      <c r="H105" s="87">
        <v>7</v>
      </c>
      <c r="I105" s="115">
        <f t="shared" si="38"/>
        <v>7</v>
      </c>
      <c r="J105" s="112">
        <f t="shared" si="30"/>
        <v>7</v>
      </c>
      <c r="K105" s="112">
        <f t="shared" si="39"/>
        <v>17</v>
      </c>
      <c r="L105" s="112">
        <f t="shared" si="29"/>
        <v>12</v>
      </c>
      <c r="M105" s="112">
        <v>8</v>
      </c>
    </row>
    <row r="106" spans="1:13" ht="15" customHeight="1">
      <c r="A106" s="17"/>
      <c r="B106" s="33" t="s">
        <v>240</v>
      </c>
      <c r="C106" s="108">
        <f>SUM(C93:C105)</f>
        <v>379</v>
      </c>
      <c r="D106" s="108">
        <v>0</v>
      </c>
      <c r="E106" s="108">
        <f aca="true" t="shared" si="40" ref="D106:I106">SUM(E93:E105)</f>
        <v>379</v>
      </c>
      <c r="F106" s="108">
        <f t="shared" si="40"/>
        <v>225</v>
      </c>
      <c r="G106" s="108">
        <f t="shared" si="40"/>
        <v>0</v>
      </c>
      <c r="H106" s="111">
        <f t="shared" si="40"/>
        <v>143</v>
      </c>
      <c r="I106" s="120">
        <f t="shared" si="40"/>
        <v>143</v>
      </c>
      <c r="J106" s="111">
        <f t="shared" si="30"/>
        <v>82</v>
      </c>
      <c r="K106" s="111">
        <f>SUM(K93:K105)</f>
        <v>236</v>
      </c>
      <c r="L106" s="111">
        <f>SUM(L93:L105)</f>
        <v>156</v>
      </c>
      <c r="M106" s="111">
        <f>SUM(M93:M105)</f>
        <v>100</v>
      </c>
    </row>
    <row r="107" spans="1:13" ht="15" customHeight="1" outlineLevel="1">
      <c r="A107" s="13">
        <v>91</v>
      </c>
      <c r="B107" s="123" t="s">
        <v>278</v>
      </c>
      <c r="C107" s="22">
        <v>39</v>
      </c>
      <c r="D107" s="22">
        <v>0</v>
      </c>
      <c r="E107" s="13">
        <f aca="true" t="shared" si="41" ref="E107:E115">C107-D107</f>
        <v>39</v>
      </c>
      <c r="F107" s="13">
        <f aca="true" t="shared" si="42" ref="F107:F115">ROUND((C107-D107)*0.6,0)</f>
        <v>23</v>
      </c>
      <c r="G107" s="13"/>
      <c r="H107" s="112"/>
      <c r="I107" s="115"/>
      <c r="J107" s="112">
        <f t="shared" si="30"/>
        <v>23</v>
      </c>
      <c r="K107" s="112">
        <f>E107-I107</f>
        <v>39</v>
      </c>
      <c r="L107" s="112">
        <f aca="true" t="shared" si="43" ref="L107:L115">ROUND(E107*0.2,0)+J107</f>
        <v>31</v>
      </c>
      <c r="M107" s="112">
        <v>5</v>
      </c>
    </row>
    <row r="108" spans="1:13" ht="15" customHeight="1" outlineLevel="1">
      <c r="A108" s="13">
        <v>92</v>
      </c>
      <c r="B108" s="62" t="s">
        <v>281</v>
      </c>
      <c r="C108" s="22">
        <v>42</v>
      </c>
      <c r="D108" s="22">
        <v>15</v>
      </c>
      <c r="E108" s="13">
        <f t="shared" si="41"/>
        <v>27</v>
      </c>
      <c r="F108" s="13">
        <f t="shared" si="42"/>
        <v>16</v>
      </c>
      <c r="G108" s="13"/>
      <c r="H108" s="112"/>
      <c r="I108" s="115"/>
      <c r="J108" s="112">
        <f t="shared" si="30"/>
        <v>16</v>
      </c>
      <c r="K108" s="112">
        <f aca="true" t="shared" si="44" ref="K108:K115">E108-I108</f>
        <v>27</v>
      </c>
      <c r="L108" s="112">
        <f t="shared" si="43"/>
        <v>21</v>
      </c>
      <c r="M108" s="112">
        <v>6</v>
      </c>
    </row>
    <row r="109" spans="1:13" ht="15" customHeight="1" outlineLevel="1">
      <c r="A109" s="13">
        <v>93</v>
      </c>
      <c r="B109" s="62" t="s">
        <v>420</v>
      </c>
      <c r="C109" s="22">
        <v>24</v>
      </c>
      <c r="D109" s="22">
        <v>3</v>
      </c>
      <c r="E109" s="13">
        <v>21</v>
      </c>
      <c r="F109" s="13">
        <v>13</v>
      </c>
      <c r="G109" s="13"/>
      <c r="H109" s="112"/>
      <c r="I109" s="115"/>
      <c r="J109" s="112">
        <f t="shared" si="30"/>
        <v>13</v>
      </c>
      <c r="K109" s="112">
        <f t="shared" si="44"/>
        <v>21</v>
      </c>
      <c r="L109" s="112">
        <f t="shared" si="43"/>
        <v>17</v>
      </c>
      <c r="M109" s="112">
        <v>5</v>
      </c>
    </row>
    <row r="110" spans="1:13" ht="15" customHeight="1" outlineLevel="1">
      <c r="A110" s="13">
        <v>94</v>
      </c>
      <c r="B110" s="62" t="s">
        <v>287</v>
      </c>
      <c r="C110" s="22">
        <v>25</v>
      </c>
      <c r="D110" s="22">
        <v>4</v>
      </c>
      <c r="E110" s="13">
        <f t="shared" si="41"/>
        <v>21</v>
      </c>
      <c r="F110" s="13">
        <f t="shared" si="42"/>
        <v>13</v>
      </c>
      <c r="G110" s="13"/>
      <c r="H110" s="112"/>
      <c r="I110" s="115"/>
      <c r="J110" s="112">
        <f t="shared" si="30"/>
        <v>13</v>
      </c>
      <c r="K110" s="112">
        <f t="shared" si="44"/>
        <v>21</v>
      </c>
      <c r="L110" s="112">
        <f t="shared" si="43"/>
        <v>17</v>
      </c>
      <c r="M110" s="112">
        <v>5</v>
      </c>
    </row>
    <row r="111" spans="1:13" ht="15" customHeight="1" outlineLevel="1">
      <c r="A111" s="13">
        <v>95</v>
      </c>
      <c r="B111" s="62" t="s">
        <v>290</v>
      </c>
      <c r="C111" s="22">
        <v>20</v>
      </c>
      <c r="D111" s="22">
        <v>5</v>
      </c>
      <c r="E111" s="13">
        <f t="shared" si="41"/>
        <v>15</v>
      </c>
      <c r="F111" s="13">
        <f t="shared" si="42"/>
        <v>9</v>
      </c>
      <c r="G111" s="13"/>
      <c r="H111" s="112"/>
      <c r="I111" s="115"/>
      <c r="J111" s="112">
        <f t="shared" si="30"/>
        <v>9</v>
      </c>
      <c r="K111" s="112">
        <f t="shared" si="44"/>
        <v>15</v>
      </c>
      <c r="L111" s="112">
        <f t="shared" si="43"/>
        <v>12</v>
      </c>
      <c r="M111" s="112">
        <v>3</v>
      </c>
    </row>
    <row r="112" spans="1:13" ht="15" customHeight="1" outlineLevel="1">
      <c r="A112" s="13">
        <v>96</v>
      </c>
      <c r="B112" s="62" t="s">
        <v>296</v>
      </c>
      <c r="C112" s="22">
        <v>20</v>
      </c>
      <c r="D112" s="22">
        <v>7</v>
      </c>
      <c r="E112" s="13">
        <f t="shared" si="41"/>
        <v>13</v>
      </c>
      <c r="F112" s="13">
        <f t="shared" si="42"/>
        <v>8</v>
      </c>
      <c r="G112" s="13"/>
      <c r="H112" s="112"/>
      <c r="I112" s="115"/>
      <c r="J112" s="112">
        <f t="shared" si="30"/>
        <v>8</v>
      </c>
      <c r="K112" s="112">
        <f t="shared" si="44"/>
        <v>13</v>
      </c>
      <c r="L112" s="112">
        <f t="shared" si="43"/>
        <v>11</v>
      </c>
      <c r="M112" s="112">
        <v>3</v>
      </c>
    </row>
    <row r="113" spans="1:13" ht="15" customHeight="1" outlineLevel="1">
      <c r="A113" s="13">
        <v>97</v>
      </c>
      <c r="B113" s="62" t="s">
        <v>293</v>
      </c>
      <c r="C113" s="22">
        <v>22</v>
      </c>
      <c r="D113" s="22">
        <v>7</v>
      </c>
      <c r="E113" s="13">
        <f t="shared" si="41"/>
        <v>15</v>
      </c>
      <c r="F113" s="13">
        <f t="shared" si="42"/>
        <v>9</v>
      </c>
      <c r="G113" s="13"/>
      <c r="H113" s="112"/>
      <c r="I113" s="115"/>
      <c r="J113" s="112">
        <f t="shared" si="30"/>
        <v>9</v>
      </c>
      <c r="K113" s="112">
        <f t="shared" si="44"/>
        <v>15</v>
      </c>
      <c r="L113" s="112">
        <f t="shared" si="43"/>
        <v>12</v>
      </c>
      <c r="M113" s="112">
        <v>3</v>
      </c>
    </row>
    <row r="114" spans="1:13" ht="15" customHeight="1" outlineLevel="1">
      <c r="A114" s="13">
        <v>98</v>
      </c>
      <c r="B114" s="62" t="s">
        <v>299</v>
      </c>
      <c r="C114" s="22">
        <v>19</v>
      </c>
      <c r="D114" s="22">
        <v>14</v>
      </c>
      <c r="E114" s="13">
        <f t="shared" si="41"/>
        <v>5</v>
      </c>
      <c r="F114" s="13">
        <f t="shared" si="42"/>
        <v>3</v>
      </c>
      <c r="G114" s="13"/>
      <c r="H114" s="112"/>
      <c r="I114" s="115"/>
      <c r="J114" s="112">
        <f t="shared" si="30"/>
        <v>3</v>
      </c>
      <c r="K114" s="112">
        <f t="shared" si="44"/>
        <v>5</v>
      </c>
      <c r="L114" s="112">
        <f t="shared" si="43"/>
        <v>4</v>
      </c>
      <c r="M114" s="112">
        <v>1</v>
      </c>
    </row>
    <row r="115" spans="1:13" ht="15" customHeight="1" outlineLevel="1">
      <c r="A115" s="13">
        <v>99</v>
      </c>
      <c r="B115" s="62" t="s">
        <v>302</v>
      </c>
      <c r="C115" s="22">
        <v>19</v>
      </c>
      <c r="D115" s="22">
        <v>12</v>
      </c>
      <c r="E115" s="13">
        <f t="shared" si="41"/>
        <v>7</v>
      </c>
      <c r="F115" s="13">
        <f t="shared" si="42"/>
        <v>4</v>
      </c>
      <c r="G115" s="13"/>
      <c r="H115" s="112"/>
      <c r="I115" s="115"/>
      <c r="J115" s="112">
        <f t="shared" si="30"/>
        <v>4</v>
      </c>
      <c r="K115" s="112">
        <f t="shared" si="44"/>
        <v>7</v>
      </c>
      <c r="L115" s="112">
        <f t="shared" si="43"/>
        <v>5</v>
      </c>
      <c r="M115" s="112">
        <v>2</v>
      </c>
    </row>
    <row r="116" spans="1:13" ht="15" customHeight="1">
      <c r="A116" s="17"/>
      <c r="B116" s="124" t="s">
        <v>279</v>
      </c>
      <c r="C116" s="17">
        <f>SUM(C107:C115)</f>
        <v>230</v>
      </c>
      <c r="D116" s="17">
        <f>SUM(D107:D115)</f>
        <v>67</v>
      </c>
      <c r="E116" s="17">
        <f>SUM(E107:E115)</f>
        <v>163</v>
      </c>
      <c r="F116" s="17">
        <f>SUM(F107:F115)</f>
        <v>98</v>
      </c>
      <c r="G116" s="17">
        <f>SUM(G107:G115)</f>
        <v>0</v>
      </c>
      <c r="H116" s="111"/>
      <c r="I116" s="131">
        <v>0</v>
      </c>
      <c r="J116" s="111">
        <f t="shared" si="30"/>
        <v>98</v>
      </c>
      <c r="K116" s="111">
        <f>SUM(K107:K115)</f>
        <v>163</v>
      </c>
      <c r="L116" s="111">
        <f>SUM(L107:L115)</f>
        <v>130</v>
      </c>
      <c r="M116" s="111">
        <f>SUM(M107:M115)</f>
        <v>33</v>
      </c>
    </row>
    <row r="117" spans="1:8" ht="9.75" customHeight="1" outlineLevel="1">
      <c r="A117" s="125"/>
      <c r="B117" s="126"/>
      <c r="C117" s="125"/>
      <c r="D117" s="125"/>
      <c r="E117" s="125"/>
      <c r="F117" s="125"/>
      <c r="G117" s="93"/>
      <c r="H117" s="93"/>
    </row>
    <row r="118" spans="1:9" s="93" customFormat="1" ht="6" customHeight="1" hidden="1">
      <c r="A118" s="127"/>
      <c r="B118" s="128"/>
      <c r="I118" s="132"/>
    </row>
    <row r="119" spans="2:9" s="93" customFormat="1" ht="21.75" customHeight="1" hidden="1" outlineLevel="2">
      <c r="B119" s="129" t="s">
        <v>421</v>
      </c>
      <c r="I119" s="132"/>
    </row>
    <row r="120" ht="13.5" collapsed="1"/>
  </sheetData>
  <sheetProtection/>
  <autoFilter ref="A7:I119"/>
  <mergeCells count="2">
    <mergeCell ref="A2:F2"/>
    <mergeCell ref="A4:F4"/>
  </mergeCells>
  <printOptions horizontalCentered="1"/>
  <pageMargins left="0.3937007874015748" right="0.3937007874015748" top="0.5511811023622047" bottom="0.5905511811023623" header="0.31496062992125984" footer="0.31496062992125984"/>
  <pageSetup horizontalDpi="600" verticalDpi="600" orientation="landscape" paperSize="9" scale="95"/>
  <headerFooter>
    <oddFooter>&amp;C第 &amp;P 页，共 &amp;N 页</oddFooter>
  </headerFooter>
  <ignoredErrors>
    <ignoredError sqref="F10 E10 E52 E22:E51 E53:E106 F22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E87"/>
  <sheetViews>
    <sheetView tabSelected="1" zoomScaleSheetLayoutView="100" workbookViewId="0" topLeftCell="A67">
      <selection activeCell="E52" sqref="E52"/>
    </sheetView>
  </sheetViews>
  <sheetFormatPr defaultColWidth="9.00390625" defaultRowHeight="15"/>
  <cols>
    <col min="1" max="1" width="5.8515625" style="0" customWidth="1"/>
    <col min="2" max="2" width="9.421875" style="0" customWidth="1"/>
    <col min="3" max="3" width="26.00390625" style="67" customWidth="1"/>
    <col min="4" max="4" width="9.421875" style="0" customWidth="1"/>
    <col min="5" max="5" width="32.421875" style="0" customWidth="1"/>
  </cols>
  <sheetData>
    <row r="1" ht="18.75" customHeight="1">
      <c r="A1" s="70" t="s">
        <v>422</v>
      </c>
    </row>
    <row r="2" spans="1:5" s="66" customFormat="1" ht="42" customHeight="1">
      <c r="A2" s="71" t="s">
        <v>423</v>
      </c>
      <c r="B2" s="71"/>
      <c r="C2" s="71"/>
      <c r="D2" s="71"/>
      <c r="E2" s="72"/>
    </row>
    <row r="3" spans="1:5" s="67" customFormat="1" ht="34.5" customHeight="1">
      <c r="A3" s="73" t="s">
        <v>305</v>
      </c>
      <c r="B3" s="74" t="s">
        <v>424</v>
      </c>
      <c r="C3" s="73" t="s">
        <v>425</v>
      </c>
      <c r="D3" s="73" t="s">
        <v>426</v>
      </c>
      <c r="E3" s="73" t="s">
        <v>427</v>
      </c>
    </row>
    <row r="4" spans="1:5" s="68" customFormat="1" ht="19.5" customHeight="1">
      <c r="A4" s="75">
        <v>1</v>
      </c>
      <c r="B4" s="76" t="s">
        <v>417</v>
      </c>
      <c r="C4" s="77"/>
      <c r="D4" s="75">
        <v>44</v>
      </c>
      <c r="E4" s="78" t="s">
        <v>428</v>
      </c>
    </row>
    <row r="5" spans="1:5" s="68" customFormat="1" ht="19.5" customHeight="1">
      <c r="A5" s="75">
        <v>2</v>
      </c>
      <c r="B5" s="76" t="s">
        <v>9</v>
      </c>
      <c r="C5" s="77"/>
      <c r="D5" s="75">
        <v>4</v>
      </c>
      <c r="E5" s="78" t="s">
        <v>428</v>
      </c>
    </row>
    <row r="6" spans="1:5" s="68" customFormat="1" ht="19.5" customHeight="1">
      <c r="A6" s="75">
        <v>3</v>
      </c>
      <c r="B6" s="79" t="s">
        <v>15</v>
      </c>
      <c r="C6" s="80" t="s">
        <v>13</v>
      </c>
      <c r="D6" s="75">
        <v>21</v>
      </c>
      <c r="E6" s="78" t="s">
        <v>429</v>
      </c>
    </row>
    <row r="7" spans="1:5" s="68" customFormat="1" ht="19.5" customHeight="1">
      <c r="A7" s="75">
        <v>4</v>
      </c>
      <c r="B7" s="81"/>
      <c r="C7" s="80" t="s">
        <v>17</v>
      </c>
      <c r="D7" s="75">
        <v>13</v>
      </c>
      <c r="E7" s="78" t="s">
        <v>430</v>
      </c>
    </row>
    <row r="8" spans="1:5" s="68" customFormat="1" ht="19.5" customHeight="1">
      <c r="A8" s="75">
        <v>5</v>
      </c>
      <c r="B8" s="81"/>
      <c r="C8" s="80" t="s">
        <v>20</v>
      </c>
      <c r="D8" s="75">
        <v>15</v>
      </c>
      <c r="E8" s="78" t="s">
        <v>431</v>
      </c>
    </row>
    <row r="9" spans="1:5" s="68" customFormat="1" ht="19.5" customHeight="1">
      <c r="A9" s="75">
        <v>6</v>
      </c>
      <c r="B9" s="81"/>
      <c r="C9" s="80" t="s">
        <v>23</v>
      </c>
      <c r="D9" s="75">
        <v>7</v>
      </c>
      <c r="E9" s="78" t="s">
        <v>432</v>
      </c>
    </row>
    <row r="10" spans="1:5" s="68" customFormat="1" ht="19.5" customHeight="1">
      <c r="A10" s="75">
        <v>7</v>
      </c>
      <c r="B10" s="81"/>
      <c r="C10" s="80" t="s">
        <v>26</v>
      </c>
      <c r="D10" s="75">
        <v>5</v>
      </c>
      <c r="E10" s="78" t="s">
        <v>433</v>
      </c>
    </row>
    <row r="11" spans="1:5" s="68" customFormat="1" ht="19.5" customHeight="1">
      <c r="A11" s="75">
        <v>8</v>
      </c>
      <c r="B11" s="81"/>
      <c r="C11" s="80" t="s">
        <v>29</v>
      </c>
      <c r="D11" s="75">
        <v>5</v>
      </c>
      <c r="E11" s="78" t="s">
        <v>434</v>
      </c>
    </row>
    <row r="12" spans="1:5" s="68" customFormat="1" ht="19.5" customHeight="1">
      <c r="A12" s="75">
        <v>9</v>
      </c>
      <c r="B12" s="81"/>
      <c r="C12" s="80" t="s">
        <v>32</v>
      </c>
      <c r="D12" s="75">
        <v>23</v>
      </c>
      <c r="E12" s="78" t="s">
        <v>435</v>
      </c>
    </row>
    <row r="13" spans="1:5" s="68" customFormat="1" ht="19.5" customHeight="1">
      <c r="A13" s="75">
        <v>10</v>
      </c>
      <c r="B13" s="81"/>
      <c r="C13" s="80" t="s">
        <v>35</v>
      </c>
      <c r="D13" s="75">
        <v>6</v>
      </c>
      <c r="E13" s="78" t="s">
        <v>436</v>
      </c>
    </row>
    <row r="14" spans="1:5" s="68" customFormat="1" ht="19.5" customHeight="1">
      <c r="A14" s="75">
        <v>11</v>
      </c>
      <c r="B14" s="81"/>
      <c r="C14" s="80" t="s">
        <v>38</v>
      </c>
      <c r="D14" s="75">
        <v>10</v>
      </c>
      <c r="E14" s="78" t="s">
        <v>437</v>
      </c>
    </row>
    <row r="15" spans="1:5" s="68" customFormat="1" ht="19.5" customHeight="1">
      <c r="A15" s="75">
        <v>12</v>
      </c>
      <c r="B15" s="81"/>
      <c r="C15" s="80" t="s">
        <v>41</v>
      </c>
      <c r="D15" s="75">
        <v>8</v>
      </c>
      <c r="E15" s="78" t="s">
        <v>438</v>
      </c>
    </row>
    <row r="16" spans="1:5" s="68" customFormat="1" ht="19.5" customHeight="1">
      <c r="A16" s="75">
        <v>13</v>
      </c>
      <c r="B16" s="82"/>
      <c r="C16" s="80" t="s">
        <v>44</v>
      </c>
      <c r="D16" s="75">
        <v>10</v>
      </c>
      <c r="E16" s="78" t="s">
        <v>439</v>
      </c>
    </row>
    <row r="17" spans="1:5" s="68" customFormat="1" ht="19.5" customHeight="1">
      <c r="A17" s="75">
        <v>14</v>
      </c>
      <c r="B17" s="79" t="s">
        <v>48</v>
      </c>
      <c r="C17" s="80" t="s">
        <v>47</v>
      </c>
      <c r="D17" s="75">
        <v>5</v>
      </c>
      <c r="E17" s="78" t="s">
        <v>440</v>
      </c>
    </row>
    <row r="18" spans="1:5" s="68" customFormat="1" ht="19.5" customHeight="1">
      <c r="A18" s="75">
        <v>15</v>
      </c>
      <c r="B18" s="81"/>
      <c r="C18" s="80" t="s">
        <v>50</v>
      </c>
      <c r="D18" s="75">
        <v>8</v>
      </c>
      <c r="E18" s="78" t="s">
        <v>441</v>
      </c>
    </row>
    <row r="19" spans="1:5" s="68" customFormat="1" ht="19.5" customHeight="1">
      <c r="A19" s="75">
        <v>16</v>
      </c>
      <c r="B19" s="81"/>
      <c r="C19" s="80" t="s">
        <v>53</v>
      </c>
      <c r="D19" s="75">
        <v>7</v>
      </c>
      <c r="E19" s="78" t="s">
        <v>442</v>
      </c>
    </row>
    <row r="20" spans="1:5" s="68" customFormat="1" ht="19.5" customHeight="1">
      <c r="A20" s="75">
        <v>17</v>
      </c>
      <c r="B20" s="81"/>
      <c r="C20" s="80" t="s">
        <v>56</v>
      </c>
      <c r="D20" s="75">
        <v>7</v>
      </c>
      <c r="E20" s="78" t="s">
        <v>443</v>
      </c>
    </row>
    <row r="21" spans="1:5" s="68" customFormat="1" ht="19.5" customHeight="1">
      <c r="A21" s="75">
        <v>18</v>
      </c>
      <c r="B21" s="81"/>
      <c r="C21" s="80" t="s">
        <v>71</v>
      </c>
      <c r="D21" s="75">
        <v>4</v>
      </c>
      <c r="E21" s="78" t="s">
        <v>444</v>
      </c>
    </row>
    <row r="22" spans="1:5" s="68" customFormat="1" ht="19.5" customHeight="1">
      <c r="A22" s="75">
        <v>19</v>
      </c>
      <c r="B22" s="81"/>
      <c r="C22" s="80" t="s">
        <v>77</v>
      </c>
      <c r="D22" s="75">
        <v>3</v>
      </c>
      <c r="E22" s="78" t="s">
        <v>445</v>
      </c>
    </row>
    <row r="23" spans="1:5" s="68" customFormat="1" ht="19.5" customHeight="1">
      <c r="A23" s="75">
        <v>20</v>
      </c>
      <c r="B23" s="81"/>
      <c r="C23" s="80" t="s">
        <v>80</v>
      </c>
      <c r="D23" s="75">
        <v>3</v>
      </c>
      <c r="E23" s="78" t="s">
        <v>446</v>
      </c>
    </row>
    <row r="24" spans="1:5" s="68" customFormat="1" ht="19.5" customHeight="1">
      <c r="A24" s="75">
        <v>21</v>
      </c>
      <c r="B24" s="82"/>
      <c r="C24" s="80" t="s">
        <v>447</v>
      </c>
      <c r="D24" s="75">
        <v>3</v>
      </c>
      <c r="E24" s="78" t="s">
        <v>448</v>
      </c>
    </row>
    <row r="25" spans="1:5" s="68" customFormat="1" ht="19.5" customHeight="1">
      <c r="A25" s="75">
        <v>22</v>
      </c>
      <c r="B25" s="83" t="s">
        <v>108</v>
      </c>
      <c r="C25" s="80" t="s">
        <v>107</v>
      </c>
      <c r="D25" s="75">
        <v>15</v>
      </c>
      <c r="E25" s="78" t="s">
        <v>449</v>
      </c>
    </row>
    <row r="26" spans="1:5" s="68" customFormat="1" ht="19.5" customHeight="1">
      <c r="A26" s="75">
        <v>23</v>
      </c>
      <c r="B26" s="75"/>
      <c r="C26" s="80" t="s">
        <v>110</v>
      </c>
      <c r="D26" s="75">
        <v>20</v>
      </c>
      <c r="E26" s="78" t="s">
        <v>450</v>
      </c>
    </row>
    <row r="27" spans="1:5" s="68" customFormat="1" ht="19.5" customHeight="1">
      <c r="A27" s="75">
        <v>24</v>
      </c>
      <c r="B27" s="75"/>
      <c r="C27" s="80" t="s">
        <v>116</v>
      </c>
      <c r="D27" s="75">
        <v>11</v>
      </c>
      <c r="E27" s="78" t="s">
        <v>451</v>
      </c>
    </row>
    <row r="28" spans="1:5" s="68" customFormat="1" ht="19.5" customHeight="1">
      <c r="A28" s="75">
        <v>25</v>
      </c>
      <c r="B28" s="75"/>
      <c r="C28" s="80" t="s">
        <v>452</v>
      </c>
      <c r="D28" s="75">
        <v>3</v>
      </c>
      <c r="E28" s="78" t="s">
        <v>453</v>
      </c>
    </row>
    <row r="29" spans="1:5" s="68" customFormat="1" ht="19.5" customHeight="1">
      <c r="A29" s="75">
        <v>26</v>
      </c>
      <c r="B29" s="75"/>
      <c r="C29" s="80" t="s">
        <v>454</v>
      </c>
      <c r="D29" s="75">
        <v>15</v>
      </c>
      <c r="E29" s="78" t="s">
        <v>455</v>
      </c>
    </row>
    <row r="30" spans="1:5" s="68" customFormat="1" ht="19.5" customHeight="1">
      <c r="A30" s="75">
        <v>27</v>
      </c>
      <c r="B30" s="83" t="s">
        <v>129</v>
      </c>
      <c r="C30" s="80" t="s">
        <v>128</v>
      </c>
      <c r="D30" s="75">
        <v>13</v>
      </c>
      <c r="E30" s="78" t="s">
        <v>456</v>
      </c>
    </row>
    <row r="31" spans="1:5" s="68" customFormat="1" ht="19.5" customHeight="1">
      <c r="A31" s="75">
        <v>28</v>
      </c>
      <c r="B31" s="83"/>
      <c r="C31" s="80" t="s">
        <v>131</v>
      </c>
      <c r="D31" s="75">
        <v>31</v>
      </c>
      <c r="E31" s="78" t="s">
        <v>457</v>
      </c>
    </row>
    <row r="32" spans="1:5" s="68" customFormat="1" ht="19.5" customHeight="1">
      <c r="A32" s="75">
        <v>29</v>
      </c>
      <c r="B32" s="83"/>
      <c r="C32" s="80" t="s">
        <v>134</v>
      </c>
      <c r="D32" s="75">
        <v>24</v>
      </c>
      <c r="E32" s="78" t="s">
        <v>458</v>
      </c>
    </row>
    <row r="33" spans="1:5" s="68" customFormat="1" ht="19.5" customHeight="1">
      <c r="A33" s="75">
        <v>30</v>
      </c>
      <c r="B33" s="83" t="s">
        <v>129</v>
      </c>
      <c r="C33" s="80" t="s">
        <v>137</v>
      </c>
      <c r="D33" s="75">
        <v>19</v>
      </c>
      <c r="E33" s="78" t="s">
        <v>459</v>
      </c>
    </row>
    <row r="34" spans="1:5" s="68" customFormat="1" ht="19.5" customHeight="1">
      <c r="A34" s="75">
        <v>31</v>
      </c>
      <c r="B34" s="83"/>
      <c r="C34" s="80" t="s">
        <v>140</v>
      </c>
      <c r="D34" s="75">
        <v>19</v>
      </c>
      <c r="E34" s="78" t="s">
        <v>460</v>
      </c>
    </row>
    <row r="35" spans="1:5" s="68" customFormat="1" ht="19.5" customHeight="1">
      <c r="A35" s="75">
        <v>32</v>
      </c>
      <c r="B35" s="83"/>
      <c r="C35" s="80" t="s">
        <v>143</v>
      </c>
      <c r="D35" s="75">
        <v>25</v>
      </c>
      <c r="E35" s="78" t="s">
        <v>461</v>
      </c>
    </row>
    <row r="36" spans="1:5" s="68" customFormat="1" ht="19.5" customHeight="1">
      <c r="A36" s="75">
        <v>33</v>
      </c>
      <c r="B36" s="83"/>
      <c r="C36" s="80" t="s">
        <v>146</v>
      </c>
      <c r="D36" s="75">
        <v>21</v>
      </c>
      <c r="E36" s="78" t="s">
        <v>462</v>
      </c>
    </row>
    <row r="37" spans="1:5" s="68" customFormat="1" ht="19.5" customHeight="1">
      <c r="A37" s="75">
        <v>34</v>
      </c>
      <c r="B37" s="83"/>
      <c r="C37" s="80" t="s">
        <v>463</v>
      </c>
      <c r="D37" s="75">
        <v>14</v>
      </c>
      <c r="E37" s="78" t="s">
        <v>464</v>
      </c>
    </row>
    <row r="38" spans="1:5" s="68" customFormat="1" ht="19.5" customHeight="1">
      <c r="A38" s="75">
        <v>35</v>
      </c>
      <c r="B38" s="79" t="s">
        <v>156</v>
      </c>
      <c r="C38" s="80" t="s">
        <v>155</v>
      </c>
      <c r="D38" s="75">
        <v>35</v>
      </c>
      <c r="E38" s="78" t="s">
        <v>465</v>
      </c>
    </row>
    <row r="39" spans="1:5" s="68" customFormat="1" ht="19.5" customHeight="1">
      <c r="A39" s="75">
        <v>36</v>
      </c>
      <c r="B39" s="81"/>
      <c r="C39" s="80" t="s">
        <v>158</v>
      </c>
      <c r="D39" s="75">
        <v>26</v>
      </c>
      <c r="E39" s="78" t="s">
        <v>466</v>
      </c>
    </row>
    <row r="40" spans="1:5" s="68" customFormat="1" ht="19.5" customHeight="1">
      <c r="A40" s="75">
        <v>37</v>
      </c>
      <c r="B40" s="81"/>
      <c r="C40" s="80" t="s">
        <v>161</v>
      </c>
      <c r="D40" s="75">
        <v>12</v>
      </c>
      <c r="E40" s="78" t="s">
        <v>467</v>
      </c>
    </row>
    <row r="41" spans="1:5" s="68" customFormat="1" ht="19.5" customHeight="1">
      <c r="A41" s="75">
        <v>38</v>
      </c>
      <c r="B41" s="81"/>
      <c r="C41" s="80" t="s">
        <v>468</v>
      </c>
      <c r="D41" s="75">
        <v>24</v>
      </c>
      <c r="E41" s="153" t="s">
        <v>469</v>
      </c>
    </row>
    <row r="42" spans="1:5" s="68" customFormat="1" ht="19.5" customHeight="1">
      <c r="A42" s="75">
        <v>39</v>
      </c>
      <c r="B42" s="81"/>
      <c r="C42" s="80" t="s">
        <v>470</v>
      </c>
      <c r="D42" s="75">
        <v>14</v>
      </c>
      <c r="E42" s="153" t="s">
        <v>471</v>
      </c>
    </row>
    <row r="43" spans="1:5" s="68" customFormat="1" ht="19.5" customHeight="1">
      <c r="A43" s="75">
        <v>40</v>
      </c>
      <c r="B43" s="81"/>
      <c r="C43" s="80" t="s">
        <v>170</v>
      </c>
      <c r="D43" s="75">
        <v>15</v>
      </c>
      <c r="E43" s="78" t="s">
        <v>472</v>
      </c>
    </row>
    <row r="44" spans="1:5" s="68" customFormat="1" ht="19.5" customHeight="1">
      <c r="A44" s="75">
        <v>41</v>
      </c>
      <c r="B44" s="81"/>
      <c r="C44" s="80" t="s">
        <v>173</v>
      </c>
      <c r="D44" s="75">
        <v>18</v>
      </c>
      <c r="E44" s="78" t="s">
        <v>473</v>
      </c>
    </row>
    <row r="45" spans="1:5" s="68" customFormat="1" ht="19.5" customHeight="1">
      <c r="A45" s="75">
        <v>42</v>
      </c>
      <c r="B45" s="81"/>
      <c r="C45" s="80" t="s">
        <v>474</v>
      </c>
      <c r="D45" s="75">
        <v>18</v>
      </c>
      <c r="E45" s="78" t="s">
        <v>475</v>
      </c>
    </row>
    <row r="46" spans="1:5" s="68" customFormat="1" ht="19.5" customHeight="1">
      <c r="A46" s="75">
        <v>43</v>
      </c>
      <c r="B46" s="81"/>
      <c r="C46" s="80" t="s">
        <v>179</v>
      </c>
      <c r="D46" s="75">
        <v>24</v>
      </c>
      <c r="E46" s="78" t="s">
        <v>476</v>
      </c>
    </row>
    <row r="47" spans="1:5" s="68" customFormat="1" ht="19.5" customHeight="1">
      <c r="A47" s="75">
        <v>44</v>
      </c>
      <c r="B47" s="81"/>
      <c r="C47" s="80" t="s">
        <v>182</v>
      </c>
      <c r="D47" s="75">
        <v>22</v>
      </c>
      <c r="E47" s="153" t="s">
        <v>477</v>
      </c>
    </row>
    <row r="48" spans="1:5" s="68" customFormat="1" ht="19.5" customHeight="1">
      <c r="A48" s="75">
        <v>45</v>
      </c>
      <c r="B48" s="82"/>
      <c r="C48" s="80" t="s">
        <v>478</v>
      </c>
      <c r="D48" s="75">
        <v>19</v>
      </c>
      <c r="E48" s="78" t="s">
        <v>479</v>
      </c>
    </row>
    <row r="49" spans="1:5" s="68" customFormat="1" ht="21.75" customHeight="1">
      <c r="A49" s="75">
        <v>46</v>
      </c>
      <c r="B49" s="83" t="s">
        <v>480</v>
      </c>
      <c r="C49" s="80" t="s">
        <v>481</v>
      </c>
      <c r="D49" s="75">
        <v>8</v>
      </c>
      <c r="E49" s="84" t="s">
        <v>482</v>
      </c>
    </row>
    <row r="50" spans="1:5" s="68" customFormat="1" ht="19.5" customHeight="1">
      <c r="A50" s="75">
        <v>47</v>
      </c>
      <c r="B50" s="83"/>
      <c r="C50" s="80" t="s">
        <v>191</v>
      </c>
      <c r="D50" s="75">
        <v>6</v>
      </c>
      <c r="E50" s="84" t="s">
        <v>483</v>
      </c>
    </row>
    <row r="51" spans="1:5" s="68" customFormat="1" ht="19.5" customHeight="1">
      <c r="A51" s="75">
        <v>48</v>
      </c>
      <c r="B51" s="83"/>
      <c r="C51" s="80" t="s">
        <v>194</v>
      </c>
      <c r="D51" s="75">
        <v>2</v>
      </c>
      <c r="E51" s="84" t="s">
        <v>484</v>
      </c>
    </row>
    <row r="52" spans="1:5" s="68" customFormat="1" ht="19.5" customHeight="1">
      <c r="A52" s="75">
        <v>49</v>
      </c>
      <c r="B52" s="83"/>
      <c r="C52" s="80" t="s">
        <v>197</v>
      </c>
      <c r="D52" s="75">
        <v>2</v>
      </c>
      <c r="E52" s="84" t="s">
        <v>485</v>
      </c>
    </row>
    <row r="53" spans="1:5" s="68" customFormat="1" ht="19.5" customHeight="1">
      <c r="A53" s="75">
        <v>50</v>
      </c>
      <c r="B53" s="83"/>
      <c r="C53" s="80" t="s">
        <v>200</v>
      </c>
      <c r="D53" s="75">
        <v>4</v>
      </c>
      <c r="E53" s="84" t="s">
        <v>486</v>
      </c>
    </row>
    <row r="54" spans="1:5" s="68" customFormat="1" ht="19.5" customHeight="1">
      <c r="A54" s="75">
        <v>51</v>
      </c>
      <c r="B54" s="83"/>
      <c r="C54" s="80" t="s">
        <v>203</v>
      </c>
      <c r="D54" s="75">
        <v>9</v>
      </c>
      <c r="E54" s="84" t="s">
        <v>487</v>
      </c>
    </row>
    <row r="55" spans="1:5" s="68" customFormat="1" ht="19.5" customHeight="1">
      <c r="A55" s="75">
        <v>52</v>
      </c>
      <c r="B55" s="83"/>
      <c r="C55" s="80" t="s">
        <v>206</v>
      </c>
      <c r="D55" s="75">
        <v>3</v>
      </c>
      <c r="E55" s="84">
        <v>18985808485</v>
      </c>
    </row>
    <row r="56" spans="1:5" s="68" customFormat="1" ht="19.5" customHeight="1">
      <c r="A56" s="75">
        <v>53</v>
      </c>
      <c r="B56" s="83"/>
      <c r="C56" s="80" t="s">
        <v>209</v>
      </c>
      <c r="D56" s="75">
        <v>2</v>
      </c>
      <c r="E56" s="84" t="s">
        <v>488</v>
      </c>
    </row>
    <row r="57" spans="1:5" s="68" customFormat="1" ht="19.5" customHeight="1">
      <c r="A57" s="75">
        <v>54</v>
      </c>
      <c r="B57" s="83"/>
      <c r="C57" s="80" t="s">
        <v>212</v>
      </c>
      <c r="D57" s="75">
        <v>3</v>
      </c>
      <c r="E57" s="84" t="s">
        <v>489</v>
      </c>
    </row>
    <row r="58" spans="1:5" s="68" customFormat="1" ht="19.5" customHeight="1">
      <c r="A58" s="75">
        <v>55</v>
      </c>
      <c r="B58" s="83"/>
      <c r="C58" s="80" t="s">
        <v>215</v>
      </c>
      <c r="D58" s="75">
        <v>5</v>
      </c>
      <c r="E58" s="84" t="s">
        <v>490</v>
      </c>
    </row>
    <row r="59" spans="1:5" s="68" customFormat="1" ht="19.5" customHeight="1">
      <c r="A59" s="75">
        <v>56</v>
      </c>
      <c r="B59" s="83"/>
      <c r="C59" s="80" t="s">
        <v>218</v>
      </c>
      <c r="D59" s="75">
        <v>3</v>
      </c>
      <c r="E59" s="84">
        <v>18008558857</v>
      </c>
    </row>
    <row r="60" spans="1:5" s="68" customFormat="1" ht="19.5" customHeight="1">
      <c r="A60" s="75">
        <v>57</v>
      </c>
      <c r="B60" s="83"/>
      <c r="C60" s="80" t="s">
        <v>221</v>
      </c>
      <c r="D60" s="75">
        <v>5</v>
      </c>
      <c r="E60" s="84" t="s">
        <v>491</v>
      </c>
    </row>
    <row r="61" spans="1:5" s="68" customFormat="1" ht="19.5" customHeight="1">
      <c r="A61" s="75">
        <v>58</v>
      </c>
      <c r="B61" s="83"/>
      <c r="C61" s="80" t="s">
        <v>224</v>
      </c>
      <c r="D61" s="75">
        <v>4</v>
      </c>
      <c r="E61" s="84" t="s">
        <v>492</v>
      </c>
    </row>
    <row r="62" spans="1:5" s="68" customFormat="1" ht="19.5" customHeight="1">
      <c r="A62" s="75">
        <v>59</v>
      </c>
      <c r="B62" s="85" t="s">
        <v>480</v>
      </c>
      <c r="C62" s="80" t="s">
        <v>227</v>
      </c>
      <c r="D62" s="75">
        <v>4</v>
      </c>
      <c r="E62" s="84" t="s">
        <v>493</v>
      </c>
    </row>
    <row r="63" spans="1:5" s="68" customFormat="1" ht="19.5" customHeight="1">
      <c r="A63" s="75">
        <v>60</v>
      </c>
      <c r="B63" s="85"/>
      <c r="C63" s="80" t="s">
        <v>230</v>
      </c>
      <c r="D63" s="75">
        <v>2</v>
      </c>
      <c r="E63" s="84" t="s">
        <v>494</v>
      </c>
    </row>
    <row r="64" spans="1:5" s="68" customFormat="1" ht="19.5" customHeight="1">
      <c r="A64" s="75">
        <v>61</v>
      </c>
      <c r="B64" s="85"/>
      <c r="C64" s="80" t="s">
        <v>233</v>
      </c>
      <c r="D64" s="75">
        <v>2</v>
      </c>
      <c r="E64" s="84" t="s">
        <v>495</v>
      </c>
    </row>
    <row r="65" spans="1:5" s="68" customFormat="1" ht="19.5" customHeight="1">
      <c r="A65" s="75">
        <v>62</v>
      </c>
      <c r="B65" s="86"/>
      <c r="C65" s="80" t="s">
        <v>236</v>
      </c>
      <c r="D65" s="75">
        <v>4</v>
      </c>
      <c r="E65" s="84" t="s">
        <v>496</v>
      </c>
    </row>
    <row r="66" spans="1:5" s="68" customFormat="1" ht="22.5" customHeight="1">
      <c r="A66" s="75">
        <v>63</v>
      </c>
      <c r="B66" s="79" t="s">
        <v>497</v>
      </c>
      <c r="C66" s="80" t="s">
        <v>498</v>
      </c>
      <c r="D66" s="75">
        <v>8</v>
      </c>
      <c r="E66" s="87" t="s">
        <v>499</v>
      </c>
    </row>
    <row r="67" spans="1:5" s="68" customFormat="1" ht="19.5" customHeight="1">
      <c r="A67" s="75">
        <v>64</v>
      </c>
      <c r="B67" s="81"/>
      <c r="C67" s="80" t="s">
        <v>242</v>
      </c>
      <c r="D67" s="75">
        <v>8</v>
      </c>
      <c r="E67" s="87" t="s">
        <v>500</v>
      </c>
    </row>
    <row r="68" spans="1:5" s="68" customFormat="1" ht="19.5" customHeight="1">
      <c r="A68" s="75">
        <v>65</v>
      </c>
      <c r="B68" s="81"/>
      <c r="C68" s="80" t="s">
        <v>245</v>
      </c>
      <c r="D68" s="75">
        <v>7</v>
      </c>
      <c r="E68" s="88" t="s">
        <v>501</v>
      </c>
    </row>
    <row r="69" spans="1:5" s="68" customFormat="1" ht="19.5" customHeight="1">
      <c r="A69" s="75">
        <v>66</v>
      </c>
      <c r="B69" s="81"/>
      <c r="C69" s="80" t="s">
        <v>248</v>
      </c>
      <c r="D69" s="75">
        <v>13</v>
      </c>
      <c r="E69" s="87" t="s">
        <v>502</v>
      </c>
    </row>
    <row r="70" spans="1:5" s="68" customFormat="1" ht="19.5" customHeight="1">
      <c r="A70" s="75">
        <v>67</v>
      </c>
      <c r="B70" s="81"/>
      <c r="C70" s="80" t="s">
        <v>251</v>
      </c>
      <c r="D70" s="75">
        <v>10</v>
      </c>
      <c r="E70" s="88" t="s">
        <v>503</v>
      </c>
    </row>
    <row r="71" spans="1:5" s="68" customFormat="1" ht="19.5" customHeight="1">
      <c r="A71" s="75">
        <v>68</v>
      </c>
      <c r="B71" s="81"/>
      <c r="C71" s="80" t="s">
        <v>254</v>
      </c>
      <c r="D71" s="75">
        <v>6</v>
      </c>
      <c r="E71" s="87" t="s">
        <v>504</v>
      </c>
    </row>
    <row r="72" spans="1:5" s="68" customFormat="1" ht="19.5" customHeight="1">
      <c r="A72" s="75">
        <v>69</v>
      </c>
      <c r="B72" s="81"/>
      <c r="C72" s="80" t="s">
        <v>260</v>
      </c>
      <c r="D72" s="75">
        <v>8</v>
      </c>
      <c r="E72" s="87" t="s">
        <v>505</v>
      </c>
    </row>
    <row r="73" spans="1:5" s="68" customFormat="1" ht="19.5" customHeight="1">
      <c r="A73" s="75">
        <v>70</v>
      </c>
      <c r="B73" s="81"/>
      <c r="C73" s="80" t="s">
        <v>263</v>
      </c>
      <c r="D73" s="75">
        <v>9</v>
      </c>
      <c r="E73" s="87" t="s">
        <v>506</v>
      </c>
    </row>
    <row r="74" spans="1:5" s="68" customFormat="1" ht="19.5" customHeight="1">
      <c r="A74" s="75">
        <v>71</v>
      </c>
      <c r="B74" s="81"/>
      <c r="C74" s="80" t="s">
        <v>266</v>
      </c>
      <c r="D74" s="75">
        <v>8</v>
      </c>
      <c r="E74" s="88" t="s">
        <v>507</v>
      </c>
    </row>
    <row r="75" spans="1:5" s="68" customFormat="1" ht="19.5" customHeight="1">
      <c r="A75" s="75">
        <v>72</v>
      </c>
      <c r="B75" s="81"/>
      <c r="C75" s="80" t="s">
        <v>269</v>
      </c>
      <c r="D75" s="75">
        <v>10</v>
      </c>
      <c r="E75" s="87" t="s">
        <v>508</v>
      </c>
    </row>
    <row r="76" spans="1:5" s="68" customFormat="1" ht="19.5" customHeight="1">
      <c r="A76" s="75">
        <v>73</v>
      </c>
      <c r="B76" s="81"/>
      <c r="C76" s="80" t="s">
        <v>272</v>
      </c>
      <c r="D76" s="75">
        <v>5</v>
      </c>
      <c r="E76" s="87" t="s">
        <v>509</v>
      </c>
    </row>
    <row r="77" spans="1:5" s="68" customFormat="1" ht="19.5" customHeight="1">
      <c r="A77" s="75">
        <v>74</v>
      </c>
      <c r="B77" s="82"/>
      <c r="C77" s="80" t="s">
        <v>510</v>
      </c>
      <c r="D77" s="75">
        <v>8</v>
      </c>
      <c r="E77" s="87" t="s">
        <v>511</v>
      </c>
    </row>
    <row r="78" spans="1:5" s="68" customFormat="1" ht="21" customHeight="1">
      <c r="A78" s="75">
        <v>75</v>
      </c>
      <c r="B78" s="79" t="s">
        <v>512</v>
      </c>
      <c r="C78" s="80" t="s">
        <v>513</v>
      </c>
      <c r="D78" s="75">
        <v>5</v>
      </c>
      <c r="E78" s="78" t="s">
        <v>514</v>
      </c>
    </row>
    <row r="79" spans="1:5" s="68" customFormat="1" ht="19.5" customHeight="1">
      <c r="A79" s="75">
        <v>76</v>
      </c>
      <c r="B79" s="81"/>
      <c r="C79" s="80" t="s">
        <v>281</v>
      </c>
      <c r="D79" s="75">
        <v>6</v>
      </c>
      <c r="E79" s="78" t="s">
        <v>515</v>
      </c>
    </row>
    <row r="80" spans="1:5" s="68" customFormat="1" ht="19.5" customHeight="1">
      <c r="A80" s="75">
        <v>77</v>
      </c>
      <c r="B80" s="81"/>
      <c r="C80" s="80" t="s">
        <v>420</v>
      </c>
      <c r="D80" s="75">
        <v>5</v>
      </c>
      <c r="E80" s="78" t="s">
        <v>516</v>
      </c>
    </row>
    <row r="81" spans="1:5" s="68" customFormat="1" ht="19.5" customHeight="1">
      <c r="A81" s="75">
        <v>78</v>
      </c>
      <c r="B81" s="81"/>
      <c r="C81" s="80" t="s">
        <v>287</v>
      </c>
      <c r="D81" s="75">
        <v>5</v>
      </c>
      <c r="E81" s="78" t="s">
        <v>517</v>
      </c>
    </row>
    <row r="82" spans="1:5" s="68" customFormat="1" ht="19.5" customHeight="1">
      <c r="A82" s="75">
        <v>79</v>
      </c>
      <c r="B82" s="81"/>
      <c r="C82" s="80" t="s">
        <v>290</v>
      </c>
      <c r="D82" s="75">
        <v>3</v>
      </c>
      <c r="E82" s="78" t="s">
        <v>518</v>
      </c>
    </row>
    <row r="83" spans="1:5" s="68" customFormat="1" ht="19.5" customHeight="1">
      <c r="A83" s="75">
        <v>80</v>
      </c>
      <c r="B83" s="81"/>
      <c r="C83" s="80" t="s">
        <v>296</v>
      </c>
      <c r="D83" s="75">
        <v>3</v>
      </c>
      <c r="E83" s="78" t="s">
        <v>519</v>
      </c>
    </row>
    <row r="84" spans="1:5" s="68" customFormat="1" ht="19.5" customHeight="1">
      <c r="A84" s="75">
        <v>81</v>
      </c>
      <c r="B84" s="81"/>
      <c r="C84" s="80" t="s">
        <v>293</v>
      </c>
      <c r="D84" s="75">
        <v>3</v>
      </c>
      <c r="E84" s="78" t="s">
        <v>520</v>
      </c>
    </row>
    <row r="85" spans="1:5" s="68" customFormat="1" ht="19.5" customHeight="1">
      <c r="A85" s="75">
        <v>82</v>
      </c>
      <c r="B85" s="81"/>
      <c r="C85" s="80" t="s">
        <v>299</v>
      </c>
      <c r="D85" s="75">
        <v>1</v>
      </c>
      <c r="E85" s="78" t="s">
        <v>521</v>
      </c>
    </row>
    <row r="86" spans="1:5" s="68" customFormat="1" ht="19.5" customHeight="1">
      <c r="A86" s="75">
        <v>83</v>
      </c>
      <c r="B86" s="82"/>
      <c r="C86" s="80" t="s">
        <v>302</v>
      </c>
      <c r="D86" s="75">
        <v>2</v>
      </c>
      <c r="E86" s="78" t="s">
        <v>522</v>
      </c>
    </row>
    <row r="87" spans="1:5" s="69" customFormat="1" ht="19.5" customHeight="1">
      <c r="A87" s="89" t="s">
        <v>319</v>
      </c>
      <c r="B87" s="90"/>
      <c r="C87" s="91"/>
      <c r="D87" s="92">
        <f>SUM(D4:D86)</f>
        <v>869</v>
      </c>
      <c r="E87" s="78"/>
    </row>
  </sheetData>
  <sheetProtection/>
  <autoFilter ref="A3:D87"/>
  <mergeCells count="13">
    <mergeCell ref="B4:C4"/>
    <mergeCell ref="B5:C5"/>
    <mergeCell ref="A87:C87"/>
    <mergeCell ref="B6:B16"/>
    <mergeCell ref="B17:B24"/>
    <mergeCell ref="B25:B29"/>
    <mergeCell ref="B30:B32"/>
    <mergeCell ref="B33:B37"/>
    <mergeCell ref="B38:B48"/>
    <mergeCell ref="B49:B61"/>
    <mergeCell ref="B62:B65"/>
    <mergeCell ref="B66:B77"/>
    <mergeCell ref="B78:B86"/>
  </mergeCells>
  <printOptions/>
  <pageMargins left="0.7513888888888889" right="0.7513888888888889" top="1" bottom="1" header="0.5" footer="0.5"/>
  <pageSetup horizontalDpi="600" verticalDpi="600" orientation="portrait" paperSize="9"/>
  <headerFooter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115"/>
  <sheetViews>
    <sheetView zoomScale="115" zoomScaleNormal="115" workbookViewId="0" topLeftCell="A1">
      <pane xSplit="2" ySplit="5" topLeftCell="C6" activePane="bottomRight" state="frozen"/>
      <selection pane="bottomRight" activeCell="L3" sqref="L3"/>
    </sheetView>
  </sheetViews>
  <sheetFormatPr defaultColWidth="9.00390625" defaultRowHeight="15" outlineLevelRow="1" outlineLevelCol="1"/>
  <cols>
    <col min="1" max="1" width="5.140625" style="2" customWidth="1"/>
    <col min="2" max="2" width="23.421875" style="3" customWidth="1"/>
    <col min="3" max="3" width="6.7109375" style="2" customWidth="1"/>
    <col min="4" max="4" width="7.421875" style="2" customWidth="1"/>
    <col min="5" max="5" width="8.57421875" style="2" customWidth="1"/>
    <col min="6" max="6" width="9.421875" style="2" customWidth="1"/>
    <col min="7" max="7" width="7.8515625" style="2" customWidth="1" outlineLevel="1"/>
    <col min="8" max="8" width="9.140625" style="2" customWidth="1" outlineLevel="1"/>
    <col min="9" max="9" width="8.421875" style="2" customWidth="1" outlineLevel="1"/>
    <col min="10" max="10" width="7.421875" style="2" customWidth="1" outlineLevel="1"/>
    <col min="11" max="11" width="5.57421875" style="2" customWidth="1" outlineLevel="1"/>
    <col min="12" max="12" width="11.7109375" style="2" customWidth="1" outlineLevel="1"/>
    <col min="13" max="13" width="14.28125" style="2" customWidth="1" outlineLevel="1"/>
    <col min="14" max="16384" width="9.00390625" style="2" customWidth="1"/>
  </cols>
  <sheetData>
    <row r="1" spans="1:3" ht="13.5">
      <c r="A1" s="4"/>
      <c r="B1" s="5"/>
      <c r="C1" s="4"/>
    </row>
    <row r="2" spans="1:13" ht="36" customHeight="1">
      <c r="A2" s="35" t="s">
        <v>523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</row>
    <row r="3" spans="1:13" ht="28.5">
      <c r="A3" s="36" t="s">
        <v>305</v>
      </c>
      <c r="B3" s="37" t="s">
        <v>0</v>
      </c>
      <c r="C3" s="36" t="s">
        <v>524</v>
      </c>
      <c r="D3" s="36" t="s">
        <v>525</v>
      </c>
      <c r="E3" s="36" t="s">
        <v>526</v>
      </c>
      <c r="F3" s="7" t="s">
        <v>527</v>
      </c>
      <c r="G3" s="7" t="s">
        <v>528</v>
      </c>
      <c r="H3" s="7" t="s">
        <v>529</v>
      </c>
      <c r="I3" s="7" t="s">
        <v>530</v>
      </c>
      <c r="J3" s="7" t="s">
        <v>531</v>
      </c>
      <c r="K3" s="7" t="s">
        <v>532</v>
      </c>
      <c r="L3" s="7" t="s">
        <v>533</v>
      </c>
      <c r="M3" s="36" t="s">
        <v>534</v>
      </c>
    </row>
    <row r="4" spans="1:13" ht="15" customHeight="1">
      <c r="A4" s="7">
        <v>1</v>
      </c>
      <c r="B4" s="37">
        <v>2</v>
      </c>
      <c r="C4" s="7">
        <v>3</v>
      </c>
      <c r="D4" s="37">
        <v>4</v>
      </c>
      <c r="E4" s="7">
        <v>5</v>
      </c>
      <c r="F4" s="37">
        <v>6</v>
      </c>
      <c r="G4" s="7">
        <v>7</v>
      </c>
      <c r="H4" s="37">
        <v>8</v>
      </c>
      <c r="I4" s="7">
        <v>9</v>
      </c>
      <c r="J4" s="37">
        <v>10</v>
      </c>
      <c r="K4" s="7">
        <v>11</v>
      </c>
      <c r="L4" s="37">
        <v>12</v>
      </c>
      <c r="M4" s="7">
        <v>13</v>
      </c>
    </row>
    <row r="5" spans="1:13" ht="15" customHeight="1">
      <c r="A5" s="38" t="s">
        <v>319</v>
      </c>
      <c r="B5" s="39"/>
      <c r="C5" s="12" t="s">
        <v>320</v>
      </c>
      <c r="D5" s="40">
        <f>SUM(D6:D115)/2</f>
        <v>1707</v>
      </c>
      <c r="E5" s="40">
        <f>SUM(E6:E115)/2</f>
        <v>174</v>
      </c>
      <c r="F5" s="40">
        <f>SUM(F6:F115)/2</f>
        <v>1533</v>
      </c>
      <c r="G5" s="12" t="s">
        <v>320</v>
      </c>
      <c r="H5" s="12" t="s">
        <v>320</v>
      </c>
      <c r="I5" s="12" t="s">
        <v>320</v>
      </c>
      <c r="J5" s="12" t="s">
        <v>320</v>
      </c>
      <c r="K5" s="12" t="s">
        <v>320</v>
      </c>
      <c r="L5" s="40" t="e">
        <f>SUM(L6:L115)/2</f>
        <v>#REF!</v>
      </c>
      <c r="M5" s="40"/>
    </row>
    <row r="6" spans="1:13" ht="15" customHeight="1">
      <c r="A6" s="13">
        <f>SUBTOTAL(3,$B$6:B6)</f>
        <v>1</v>
      </c>
      <c r="B6" s="34" t="s">
        <v>535</v>
      </c>
      <c r="C6" s="41" t="s">
        <v>322</v>
      </c>
      <c r="D6" s="42">
        <v>74</v>
      </c>
      <c r="E6" s="42">
        <v>1</v>
      </c>
      <c r="F6" s="13">
        <v>73</v>
      </c>
      <c r="G6" s="13">
        <f>_xlfn.IFERROR(VLOOKUP(C6,#REF!,3,0),0)</f>
        <v>0</v>
      </c>
      <c r="H6" s="13" t="e">
        <f>#REF!</f>
        <v>#REF!</v>
      </c>
      <c r="I6" s="13" t="e">
        <f>G6+H6</f>
        <v>#REF!</v>
      </c>
      <c r="J6" s="13">
        <f>_xlfn.IFERROR(VLOOKUP(C6,#REF!,4,0),0)</f>
        <v>0</v>
      </c>
      <c r="K6" s="24">
        <v>12</v>
      </c>
      <c r="L6" s="24" t="e">
        <f>F6*I6*K6+F6*0.2*J6</f>
        <v>#REF!</v>
      </c>
      <c r="M6" s="53"/>
    </row>
    <row r="7" spans="1:13" ht="15" customHeight="1">
      <c r="A7" s="13">
        <f>SUBTOTAL(3,$B$6:B7)</f>
        <v>2</v>
      </c>
      <c r="B7" s="34" t="s">
        <v>11</v>
      </c>
      <c r="C7" s="41" t="s">
        <v>322</v>
      </c>
      <c r="D7" s="42">
        <v>11</v>
      </c>
      <c r="E7" s="42">
        <v>0</v>
      </c>
      <c r="F7" s="13">
        <v>11</v>
      </c>
      <c r="G7" s="13">
        <f>_xlfn.IFERROR(VLOOKUP(C7,#REF!,3,0),0)</f>
        <v>0</v>
      </c>
      <c r="H7" s="13" t="e">
        <f>#REF!</f>
        <v>#REF!</v>
      </c>
      <c r="I7" s="13" t="e">
        <f aca="true" t="shared" si="0" ref="I7:I70">G7+H7</f>
        <v>#REF!</v>
      </c>
      <c r="J7" s="13">
        <f>_xlfn.IFERROR(VLOOKUP(C7,#REF!,4,0),0)</f>
        <v>0</v>
      </c>
      <c r="K7" s="24">
        <v>12</v>
      </c>
      <c r="L7" s="24" t="e">
        <f aca="true" t="shared" si="1" ref="L7:L70">F7*I7*K7+F7*0.2*J7</f>
        <v>#REF!</v>
      </c>
      <c r="M7" s="53"/>
    </row>
    <row r="8" spans="1:13" ht="15" customHeight="1">
      <c r="A8" s="13">
        <f>SUBTOTAL(3,$B$6:B8)</f>
        <v>3</v>
      </c>
      <c r="B8" s="34" t="s">
        <v>418</v>
      </c>
      <c r="C8" s="43"/>
      <c r="D8" s="42">
        <f>SUM(D6:D7)</f>
        <v>85</v>
      </c>
      <c r="E8" s="42">
        <f>SUM(E6:E7)</f>
        <v>1</v>
      </c>
      <c r="F8" s="13">
        <f>SUM(F6:F7)</f>
        <v>84</v>
      </c>
      <c r="G8" s="13" t="s">
        <v>320</v>
      </c>
      <c r="H8" s="13" t="s">
        <v>320</v>
      </c>
      <c r="I8" s="13" t="s">
        <v>320</v>
      </c>
      <c r="J8" s="13" t="s">
        <v>320</v>
      </c>
      <c r="K8" s="24" t="s">
        <v>320</v>
      </c>
      <c r="L8" s="13" t="e">
        <f>SUM(L6:L7)</f>
        <v>#REF!</v>
      </c>
      <c r="M8" s="53"/>
    </row>
    <row r="9" spans="1:13" ht="15" customHeight="1" outlineLevel="1">
      <c r="A9" s="13">
        <f>SUBTOTAL(3,$B$6:B9)</f>
        <v>4</v>
      </c>
      <c r="B9" s="44" t="s">
        <v>536</v>
      </c>
      <c r="C9" s="45" t="s">
        <v>322</v>
      </c>
      <c r="D9" s="46">
        <v>48</v>
      </c>
      <c r="E9" s="46">
        <v>3</v>
      </c>
      <c r="F9" s="47">
        <v>45</v>
      </c>
      <c r="G9" s="13">
        <f>_xlfn.IFERROR(VLOOKUP(C9,#REF!,3,0),0)</f>
        <v>0</v>
      </c>
      <c r="H9" s="13" t="e">
        <f>#REF!</f>
        <v>#REF!</v>
      </c>
      <c r="I9" s="13" t="e">
        <f t="shared" si="0"/>
        <v>#REF!</v>
      </c>
      <c r="J9" s="13">
        <f>_xlfn.IFERROR(VLOOKUP(C9,#REF!,4,0),0)</f>
        <v>0</v>
      </c>
      <c r="K9" s="24">
        <v>12</v>
      </c>
      <c r="L9" s="24" t="e">
        <f t="shared" si="1"/>
        <v>#REF!</v>
      </c>
      <c r="M9" s="53"/>
    </row>
    <row r="10" spans="1:13" ht="15" customHeight="1" outlineLevel="1">
      <c r="A10" s="13">
        <f>SUBTOTAL(3,$B$6:B10)</f>
        <v>5</v>
      </c>
      <c r="B10" s="44" t="s">
        <v>16</v>
      </c>
      <c r="C10" s="45" t="s">
        <v>322</v>
      </c>
      <c r="D10" s="46">
        <v>34</v>
      </c>
      <c r="E10" s="46">
        <v>3</v>
      </c>
      <c r="F10" s="47">
        <v>31</v>
      </c>
      <c r="G10" s="13">
        <f>_xlfn.IFERROR(VLOOKUP(C10,#REF!,3,0),0)</f>
        <v>0</v>
      </c>
      <c r="H10" s="13" t="e">
        <f>#REF!</f>
        <v>#REF!</v>
      </c>
      <c r="I10" s="13" t="e">
        <f t="shared" si="0"/>
        <v>#REF!</v>
      </c>
      <c r="J10" s="13">
        <f>_xlfn.IFERROR(VLOOKUP(C10,#REF!,4,0),0)</f>
        <v>0</v>
      </c>
      <c r="K10" s="24">
        <v>12</v>
      </c>
      <c r="L10" s="24" t="e">
        <f t="shared" si="1"/>
        <v>#REF!</v>
      </c>
      <c r="M10" s="53"/>
    </row>
    <row r="11" spans="1:13" ht="15" customHeight="1" outlineLevel="1">
      <c r="A11" s="13">
        <f>SUBTOTAL(3,$B$6:B11)</f>
        <v>6</v>
      </c>
      <c r="B11" s="44" t="s">
        <v>19</v>
      </c>
      <c r="C11" s="45" t="s">
        <v>322</v>
      </c>
      <c r="D11" s="46">
        <v>39</v>
      </c>
      <c r="E11" s="46">
        <v>0</v>
      </c>
      <c r="F11" s="47">
        <v>39</v>
      </c>
      <c r="G11" s="13">
        <f>_xlfn.IFERROR(VLOOKUP(C11,#REF!,3,0),0)</f>
        <v>0</v>
      </c>
      <c r="H11" s="13" t="e">
        <f>#REF!</f>
        <v>#REF!</v>
      </c>
      <c r="I11" s="13" t="e">
        <f t="shared" si="0"/>
        <v>#REF!</v>
      </c>
      <c r="J11" s="13">
        <f>_xlfn.IFERROR(VLOOKUP(C11,#REF!,4,0),0)</f>
        <v>0</v>
      </c>
      <c r="K11" s="24">
        <v>12</v>
      </c>
      <c r="L11" s="24" t="e">
        <f t="shared" si="1"/>
        <v>#REF!</v>
      </c>
      <c r="M11" s="53"/>
    </row>
    <row r="12" spans="1:13" ht="15" customHeight="1" outlineLevel="1">
      <c r="A12" s="13">
        <f>SUBTOTAL(3,$B$6:B12)</f>
        <v>7</v>
      </c>
      <c r="B12" s="44" t="s">
        <v>22</v>
      </c>
      <c r="C12" s="45" t="s">
        <v>322</v>
      </c>
      <c r="D12" s="46">
        <v>21</v>
      </c>
      <c r="E12" s="46">
        <v>1</v>
      </c>
      <c r="F12" s="47">
        <v>20</v>
      </c>
      <c r="G12" s="13">
        <f>_xlfn.IFERROR(VLOOKUP(C12,#REF!,3,0),0)</f>
        <v>0</v>
      </c>
      <c r="H12" s="13" t="e">
        <f>#REF!</f>
        <v>#REF!</v>
      </c>
      <c r="I12" s="13" t="e">
        <f t="shared" si="0"/>
        <v>#REF!</v>
      </c>
      <c r="J12" s="13">
        <f>_xlfn.IFERROR(VLOOKUP(C12,#REF!,4,0),0)</f>
        <v>0</v>
      </c>
      <c r="K12" s="24">
        <v>12</v>
      </c>
      <c r="L12" s="24" t="e">
        <f t="shared" si="1"/>
        <v>#REF!</v>
      </c>
      <c r="M12" s="53"/>
    </row>
    <row r="13" spans="1:13" ht="15" customHeight="1" outlineLevel="1">
      <c r="A13" s="13">
        <f>SUBTOTAL(3,$B$6:B13)</f>
        <v>8</v>
      </c>
      <c r="B13" s="44" t="s">
        <v>25</v>
      </c>
      <c r="C13" s="45" t="s">
        <v>322</v>
      </c>
      <c r="D13" s="46">
        <v>18</v>
      </c>
      <c r="E13" s="46">
        <v>2</v>
      </c>
      <c r="F13" s="47">
        <v>16</v>
      </c>
      <c r="G13" s="13">
        <f>_xlfn.IFERROR(VLOOKUP(C13,#REF!,3,0),0)</f>
        <v>0</v>
      </c>
      <c r="H13" s="13" t="e">
        <f>#REF!</f>
        <v>#REF!</v>
      </c>
      <c r="I13" s="13" t="e">
        <f t="shared" si="0"/>
        <v>#REF!</v>
      </c>
      <c r="J13" s="13">
        <f>_xlfn.IFERROR(VLOOKUP(C13,#REF!,4,0),0)</f>
        <v>0</v>
      </c>
      <c r="K13" s="24">
        <v>12</v>
      </c>
      <c r="L13" s="24" t="e">
        <f t="shared" si="1"/>
        <v>#REF!</v>
      </c>
      <c r="M13" s="53"/>
    </row>
    <row r="14" spans="1:13" ht="15" customHeight="1" outlineLevel="1">
      <c r="A14" s="13">
        <f>SUBTOTAL(3,$B$6:B14)</f>
        <v>9</v>
      </c>
      <c r="B14" s="44" t="s">
        <v>28</v>
      </c>
      <c r="C14" s="45" t="s">
        <v>322</v>
      </c>
      <c r="D14" s="46">
        <v>16</v>
      </c>
      <c r="E14" s="46">
        <v>0</v>
      </c>
      <c r="F14" s="47">
        <v>16</v>
      </c>
      <c r="G14" s="13">
        <f>_xlfn.IFERROR(VLOOKUP(C14,#REF!,3,0),0)</f>
        <v>0</v>
      </c>
      <c r="H14" s="13" t="e">
        <f>#REF!</f>
        <v>#REF!</v>
      </c>
      <c r="I14" s="13" t="e">
        <f t="shared" si="0"/>
        <v>#REF!</v>
      </c>
      <c r="J14" s="13">
        <f>_xlfn.IFERROR(VLOOKUP(C14,#REF!,4,0),0)</f>
        <v>0</v>
      </c>
      <c r="K14" s="24">
        <v>12</v>
      </c>
      <c r="L14" s="24" t="e">
        <f t="shared" si="1"/>
        <v>#REF!</v>
      </c>
      <c r="M14" s="53"/>
    </row>
    <row r="15" spans="1:13" ht="15" customHeight="1" outlineLevel="1">
      <c r="A15" s="13">
        <f>SUBTOTAL(3,$B$6:B15)</f>
        <v>10</v>
      </c>
      <c r="B15" s="44" t="s">
        <v>31</v>
      </c>
      <c r="C15" s="45" t="s">
        <v>322</v>
      </c>
      <c r="D15" s="46">
        <v>15</v>
      </c>
      <c r="E15" s="46">
        <v>2</v>
      </c>
      <c r="F15" s="47">
        <v>13</v>
      </c>
      <c r="G15" s="13">
        <f>_xlfn.IFERROR(VLOOKUP(C15,#REF!,3,0),0)</f>
        <v>0</v>
      </c>
      <c r="H15" s="13" t="e">
        <f>#REF!</f>
        <v>#REF!</v>
      </c>
      <c r="I15" s="13" t="e">
        <f t="shared" si="0"/>
        <v>#REF!</v>
      </c>
      <c r="J15" s="13">
        <f>_xlfn.IFERROR(VLOOKUP(C15,#REF!,4,0),0)</f>
        <v>0</v>
      </c>
      <c r="K15" s="24">
        <v>12</v>
      </c>
      <c r="L15" s="24" t="e">
        <f t="shared" si="1"/>
        <v>#REF!</v>
      </c>
      <c r="M15" s="53"/>
    </row>
    <row r="16" spans="1:13" ht="15" customHeight="1" outlineLevel="1">
      <c r="A16" s="13">
        <f>SUBTOTAL(3,$B$6:B16)</f>
        <v>11</v>
      </c>
      <c r="B16" s="44" t="s">
        <v>34</v>
      </c>
      <c r="C16" s="45" t="s">
        <v>322</v>
      </c>
      <c r="D16" s="46">
        <v>18</v>
      </c>
      <c r="E16" s="46">
        <v>0</v>
      </c>
      <c r="F16" s="47">
        <v>18</v>
      </c>
      <c r="G16" s="13">
        <f>_xlfn.IFERROR(VLOOKUP(C16,#REF!,3,0),0)</f>
        <v>0</v>
      </c>
      <c r="H16" s="13" t="e">
        <f>#REF!</f>
        <v>#REF!</v>
      </c>
      <c r="I16" s="13" t="e">
        <f t="shared" si="0"/>
        <v>#REF!</v>
      </c>
      <c r="J16" s="13">
        <f>_xlfn.IFERROR(VLOOKUP(C16,#REF!,4,0),0)</f>
        <v>0</v>
      </c>
      <c r="K16" s="24">
        <v>12</v>
      </c>
      <c r="L16" s="24" t="e">
        <f t="shared" si="1"/>
        <v>#REF!</v>
      </c>
      <c r="M16" s="53"/>
    </row>
    <row r="17" spans="1:13" ht="15" customHeight="1" outlineLevel="1">
      <c r="A17" s="13">
        <f>SUBTOTAL(3,$B$6:B17)</f>
        <v>12</v>
      </c>
      <c r="B17" s="44" t="s">
        <v>37</v>
      </c>
      <c r="C17" s="45" t="s">
        <v>537</v>
      </c>
      <c r="D17" s="46">
        <v>12</v>
      </c>
      <c r="E17" s="46">
        <v>0</v>
      </c>
      <c r="F17" s="47">
        <v>12</v>
      </c>
      <c r="G17" s="13">
        <f>_xlfn.IFERROR(VLOOKUP(C17,#REF!,3,0),0)</f>
        <v>0</v>
      </c>
      <c r="H17" s="13" t="e">
        <f>#REF!</f>
        <v>#REF!</v>
      </c>
      <c r="I17" s="13" t="e">
        <f t="shared" si="0"/>
        <v>#REF!</v>
      </c>
      <c r="J17" s="13">
        <f>_xlfn.IFERROR(VLOOKUP(C17,#REF!,4,0),0)</f>
        <v>0</v>
      </c>
      <c r="K17" s="24">
        <v>12</v>
      </c>
      <c r="L17" s="24" t="e">
        <f t="shared" si="1"/>
        <v>#REF!</v>
      </c>
      <c r="M17" s="53"/>
    </row>
    <row r="18" spans="1:13" ht="15" customHeight="1" outlineLevel="1">
      <c r="A18" s="13">
        <f>SUBTOTAL(3,$B$6:B18)</f>
        <v>13</v>
      </c>
      <c r="B18" s="44" t="s">
        <v>40</v>
      </c>
      <c r="C18" s="45" t="s">
        <v>537</v>
      </c>
      <c r="D18" s="46">
        <v>12</v>
      </c>
      <c r="E18" s="46">
        <v>0</v>
      </c>
      <c r="F18" s="47">
        <v>12</v>
      </c>
      <c r="G18" s="13">
        <f>_xlfn.IFERROR(VLOOKUP(C18,#REF!,3,0),0)</f>
        <v>0</v>
      </c>
      <c r="H18" s="13" t="e">
        <f>#REF!</f>
        <v>#REF!</v>
      </c>
      <c r="I18" s="13" t="e">
        <f t="shared" si="0"/>
        <v>#REF!</v>
      </c>
      <c r="J18" s="13">
        <f>_xlfn.IFERROR(VLOOKUP(C18,#REF!,4,0),0)</f>
        <v>0</v>
      </c>
      <c r="K18" s="24">
        <v>12</v>
      </c>
      <c r="L18" s="24" t="e">
        <f t="shared" si="1"/>
        <v>#REF!</v>
      </c>
      <c r="M18" s="53"/>
    </row>
    <row r="19" spans="1:13" ht="15" customHeight="1" outlineLevel="1">
      <c r="A19" s="13">
        <f>SUBTOTAL(3,$B$6:B19)</f>
        <v>14</v>
      </c>
      <c r="B19" s="44" t="s">
        <v>43</v>
      </c>
      <c r="C19" s="45" t="s">
        <v>538</v>
      </c>
      <c r="D19" s="46">
        <v>20</v>
      </c>
      <c r="E19" s="46">
        <v>0</v>
      </c>
      <c r="F19" s="47">
        <v>20</v>
      </c>
      <c r="G19" s="13">
        <f>_xlfn.IFERROR(VLOOKUP(C19,#REF!,3,0),0)</f>
        <v>0</v>
      </c>
      <c r="H19" s="13" t="e">
        <f>#REF!</f>
        <v>#REF!</v>
      </c>
      <c r="I19" s="13" t="e">
        <f t="shared" si="0"/>
        <v>#REF!</v>
      </c>
      <c r="J19" s="13">
        <f>_xlfn.IFERROR(VLOOKUP(C19,#REF!,4,0),0)</f>
        <v>0</v>
      </c>
      <c r="K19" s="24">
        <v>12</v>
      </c>
      <c r="L19" s="24" t="e">
        <f t="shared" si="1"/>
        <v>#REF!</v>
      </c>
      <c r="M19" s="53"/>
    </row>
    <row r="20" spans="1:13" ht="15" customHeight="1">
      <c r="A20" s="13">
        <f>SUBTOTAL(3,$B$6:B20)</f>
        <v>15</v>
      </c>
      <c r="B20" s="44" t="s">
        <v>539</v>
      </c>
      <c r="C20" s="45" t="s">
        <v>322</v>
      </c>
      <c r="D20" s="46">
        <v>12</v>
      </c>
      <c r="E20" s="46">
        <v>0</v>
      </c>
      <c r="F20" s="47">
        <v>12</v>
      </c>
      <c r="G20" s="13">
        <f>_xlfn.IFERROR(VLOOKUP(C20,#REF!,3,0),0)</f>
        <v>0</v>
      </c>
      <c r="H20" s="13" t="e">
        <f>#REF!</f>
        <v>#REF!</v>
      </c>
      <c r="I20" s="13" t="e">
        <f t="shared" si="0"/>
        <v>#REF!</v>
      </c>
      <c r="J20" s="13">
        <f>_xlfn.IFERROR(VLOOKUP(C20,#REF!,4,0),0)</f>
        <v>0</v>
      </c>
      <c r="K20" s="24">
        <v>12</v>
      </c>
      <c r="L20" s="24" t="e">
        <f t="shared" si="1"/>
        <v>#REF!</v>
      </c>
      <c r="M20" s="53"/>
    </row>
    <row r="21" spans="1:13" ht="15" customHeight="1" outlineLevel="1">
      <c r="A21" s="13">
        <f>SUBTOTAL(3,$B$6:B21)</f>
        <v>16</v>
      </c>
      <c r="B21" s="34" t="s">
        <v>15</v>
      </c>
      <c r="C21" s="43"/>
      <c r="D21" s="42">
        <f>SUM(D9:D20)</f>
        <v>265</v>
      </c>
      <c r="E21" s="42">
        <f>SUM(E9:E20)</f>
        <v>11</v>
      </c>
      <c r="F21" s="42">
        <f>SUM(F9:F20)</f>
        <v>254</v>
      </c>
      <c r="G21" s="13" t="s">
        <v>320</v>
      </c>
      <c r="H21" s="13" t="s">
        <v>320</v>
      </c>
      <c r="I21" s="13" t="s">
        <v>320</v>
      </c>
      <c r="J21" s="13" t="s">
        <v>320</v>
      </c>
      <c r="K21" s="24" t="s">
        <v>320</v>
      </c>
      <c r="L21" s="42" t="e">
        <f>SUM(L9:L20)</f>
        <v>#REF!</v>
      </c>
      <c r="M21" s="53"/>
    </row>
    <row r="22" spans="1:13" ht="15" customHeight="1" outlineLevel="1">
      <c r="A22" s="13">
        <f>SUBTOTAL(3,$B$6:B22)</f>
        <v>17</v>
      </c>
      <c r="B22" s="44" t="s">
        <v>540</v>
      </c>
      <c r="C22" s="45" t="s">
        <v>322</v>
      </c>
      <c r="D22" s="46">
        <v>37</v>
      </c>
      <c r="E22" s="46">
        <v>2</v>
      </c>
      <c r="F22" s="13">
        <f aca="true" t="shared" si="2" ref="F22:F36">D22-E22</f>
        <v>35</v>
      </c>
      <c r="G22" s="13">
        <f>_xlfn.IFERROR(VLOOKUP(C22,#REF!,3,0),0)</f>
        <v>0</v>
      </c>
      <c r="H22" s="13" t="e">
        <f>#REF!</f>
        <v>#REF!</v>
      </c>
      <c r="I22" s="13" t="e">
        <f t="shared" si="0"/>
        <v>#REF!</v>
      </c>
      <c r="J22" s="13">
        <f>_xlfn.IFERROR(VLOOKUP(C22,#REF!,4,0),0)</f>
        <v>0</v>
      </c>
      <c r="K22" s="24">
        <v>12</v>
      </c>
      <c r="L22" s="24" t="e">
        <f t="shared" si="1"/>
        <v>#REF!</v>
      </c>
      <c r="M22" s="53"/>
    </row>
    <row r="23" spans="1:13" ht="15" customHeight="1" outlineLevel="1">
      <c r="A23" s="13">
        <f>SUBTOTAL(3,$B$6:B23)</f>
        <v>18</v>
      </c>
      <c r="B23" s="44" t="s">
        <v>49</v>
      </c>
      <c r="C23" s="45" t="s">
        <v>322</v>
      </c>
      <c r="D23" s="46">
        <v>24</v>
      </c>
      <c r="E23" s="46">
        <v>1</v>
      </c>
      <c r="F23" s="13">
        <f t="shared" si="2"/>
        <v>23</v>
      </c>
      <c r="G23" s="13">
        <f>_xlfn.IFERROR(VLOOKUP(C23,#REF!,3,0),0)</f>
        <v>0</v>
      </c>
      <c r="H23" s="13" t="e">
        <f>#REF!</f>
        <v>#REF!</v>
      </c>
      <c r="I23" s="13" t="e">
        <f t="shared" si="0"/>
        <v>#REF!</v>
      </c>
      <c r="J23" s="13">
        <f>_xlfn.IFERROR(VLOOKUP(C23,#REF!,4,0),0)</f>
        <v>0</v>
      </c>
      <c r="K23" s="24">
        <v>12</v>
      </c>
      <c r="L23" s="24" t="e">
        <f t="shared" si="1"/>
        <v>#REF!</v>
      </c>
      <c r="M23" s="53"/>
    </row>
    <row r="24" spans="1:13" ht="15" customHeight="1" outlineLevel="1">
      <c r="A24" s="13">
        <f>SUBTOTAL(3,$B$6:B24)</f>
        <v>19</v>
      </c>
      <c r="B24" s="44" t="s">
        <v>52</v>
      </c>
      <c r="C24" s="45" t="s">
        <v>322</v>
      </c>
      <c r="D24" s="46">
        <v>21</v>
      </c>
      <c r="E24" s="46">
        <v>0</v>
      </c>
      <c r="F24" s="13">
        <f t="shared" si="2"/>
        <v>21</v>
      </c>
      <c r="G24" s="13">
        <f>_xlfn.IFERROR(VLOOKUP(C24,#REF!,3,0),0)</f>
        <v>0</v>
      </c>
      <c r="H24" s="13" t="e">
        <f>#REF!</f>
        <v>#REF!</v>
      </c>
      <c r="I24" s="13" t="e">
        <f t="shared" si="0"/>
        <v>#REF!</v>
      </c>
      <c r="J24" s="13">
        <f>_xlfn.IFERROR(VLOOKUP(C24,#REF!,4,0),0)</f>
        <v>0</v>
      </c>
      <c r="K24" s="24">
        <v>12</v>
      </c>
      <c r="L24" s="24" t="e">
        <f t="shared" si="1"/>
        <v>#REF!</v>
      </c>
      <c r="M24" s="53"/>
    </row>
    <row r="25" spans="1:13" ht="15" customHeight="1" outlineLevel="1">
      <c r="A25" s="13">
        <f>SUBTOTAL(3,$B$6:B25)</f>
        <v>20</v>
      </c>
      <c r="B25" s="44" t="s">
        <v>55</v>
      </c>
      <c r="C25" s="45" t="s">
        <v>538</v>
      </c>
      <c r="D25" s="46">
        <v>22</v>
      </c>
      <c r="E25" s="46">
        <v>1</v>
      </c>
      <c r="F25" s="13">
        <f t="shared" si="2"/>
        <v>21</v>
      </c>
      <c r="G25" s="13">
        <f>_xlfn.IFERROR(VLOOKUP(C25,#REF!,3,0),0)</f>
        <v>0</v>
      </c>
      <c r="H25" s="13" t="e">
        <f>#REF!</f>
        <v>#REF!</v>
      </c>
      <c r="I25" s="13" t="e">
        <f t="shared" si="0"/>
        <v>#REF!</v>
      </c>
      <c r="J25" s="13">
        <f>_xlfn.IFERROR(VLOOKUP(C25,#REF!,4,0),0)</f>
        <v>0</v>
      </c>
      <c r="K25" s="24">
        <v>12</v>
      </c>
      <c r="L25" s="24" t="e">
        <f t="shared" si="1"/>
        <v>#REF!</v>
      </c>
      <c r="M25" s="53"/>
    </row>
    <row r="26" spans="1:13" ht="15" customHeight="1" outlineLevel="1">
      <c r="A26" s="13">
        <f>SUBTOTAL(3,$B$6:B26)</f>
        <v>21</v>
      </c>
      <c r="B26" s="44" t="s">
        <v>58</v>
      </c>
      <c r="C26" s="45" t="s">
        <v>322</v>
      </c>
      <c r="D26" s="46">
        <v>17</v>
      </c>
      <c r="E26" s="46">
        <v>2</v>
      </c>
      <c r="F26" s="13">
        <f t="shared" si="2"/>
        <v>15</v>
      </c>
      <c r="G26" s="13">
        <f>_xlfn.IFERROR(VLOOKUP(C26,#REF!,3,0),0)</f>
        <v>0</v>
      </c>
      <c r="H26" s="13" t="e">
        <f>#REF!</f>
        <v>#REF!</v>
      </c>
      <c r="I26" s="13" t="e">
        <f t="shared" si="0"/>
        <v>#REF!</v>
      </c>
      <c r="J26" s="13">
        <f>_xlfn.IFERROR(VLOOKUP(C26,#REF!,4,0),0)</f>
        <v>0</v>
      </c>
      <c r="K26" s="24">
        <v>12</v>
      </c>
      <c r="L26" s="24" t="e">
        <f t="shared" si="1"/>
        <v>#REF!</v>
      </c>
      <c r="M26" s="53"/>
    </row>
    <row r="27" spans="1:13" ht="15" customHeight="1" outlineLevel="1">
      <c r="A27" s="13">
        <f>SUBTOTAL(3,$B$6:B27)</f>
        <v>22</v>
      </c>
      <c r="B27" s="44" t="s">
        <v>61</v>
      </c>
      <c r="C27" s="45" t="s">
        <v>322</v>
      </c>
      <c r="D27" s="46">
        <v>14</v>
      </c>
      <c r="E27" s="46">
        <v>1</v>
      </c>
      <c r="F27" s="13">
        <f t="shared" si="2"/>
        <v>13</v>
      </c>
      <c r="G27" s="13">
        <f>_xlfn.IFERROR(VLOOKUP(C27,#REF!,3,0),0)</f>
        <v>0</v>
      </c>
      <c r="H27" s="13" t="e">
        <f>#REF!</f>
        <v>#REF!</v>
      </c>
      <c r="I27" s="13" t="e">
        <f t="shared" si="0"/>
        <v>#REF!</v>
      </c>
      <c r="J27" s="13">
        <f>_xlfn.IFERROR(VLOOKUP(C27,#REF!,4,0),0)</f>
        <v>0</v>
      </c>
      <c r="K27" s="24">
        <v>12</v>
      </c>
      <c r="L27" s="24" t="e">
        <f t="shared" si="1"/>
        <v>#REF!</v>
      </c>
      <c r="M27" s="53"/>
    </row>
    <row r="28" spans="1:13" ht="15" customHeight="1" outlineLevel="1">
      <c r="A28" s="13">
        <f>SUBTOTAL(3,$B$6:B28)</f>
        <v>23</v>
      </c>
      <c r="B28" s="44" t="s">
        <v>64</v>
      </c>
      <c r="C28" s="45" t="s">
        <v>538</v>
      </c>
      <c r="D28" s="46">
        <v>19</v>
      </c>
      <c r="E28" s="46">
        <v>1</v>
      </c>
      <c r="F28" s="13">
        <f t="shared" si="2"/>
        <v>18</v>
      </c>
      <c r="G28" s="13">
        <f>_xlfn.IFERROR(VLOOKUP(C28,#REF!,3,0),0)</f>
        <v>0</v>
      </c>
      <c r="H28" s="13" t="e">
        <f>#REF!</f>
        <v>#REF!</v>
      </c>
      <c r="I28" s="13" t="e">
        <f t="shared" si="0"/>
        <v>#REF!</v>
      </c>
      <c r="J28" s="13">
        <f>_xlfn.IFERROR(VLOOKUP(C28,#REF!,4,0),0)</f>
        <v>0</v>
      </c>
      <c r="K28" s="24">
        <v>12</v>
      </c>
      <c r="L28" s="24" t="e">
        <f t="shared" si="1"/>
        <v>#REF!</v>
      </c>
      <c r="M28" s="53"/>
    </row>
    <row r="29" spans="1:13" ht="15" customHeight="1" outlineLevel="1">
      <c r="A29" s="13">
        <f>SUBTOTAL(3,$B$6:B29)</f>
        <v>24</v>
      </c>
      <c r="B29" s="44" t="s">
        <v>67</v>
      </c>
      <c r="C29" s="45" t="s">
        <v>538</v>
      </c>
      <c r="D29" s="46">
        <v>18</v>
      </c>
      <c r="E29" s="46">
        <v>5</v>
      </c>
      <c r="F29" s="13">
        <f t="shared" si="2"/>
        <v>13</v>
      </c>
      <c r="G29" s="13">
        <f>_xlfn.IFERROR(VLOOKUP(C29,#REF!,3,0),0)</f>
        <v>0</v>
      </c>
      <c r="H29" s="13" t="e">
        <f>#REF!</f>
        <v>#REF!</v>
      </c>
      <c r="I29" s="13" t="e">
        <f t="shared" si="0"/>
        <v>#REF!</v>
      </c>
      <c r="J29" s="13">
        <f>_xlfn.IFERROR(VLOOKUP(C29,#REF!,4,0),0)</f>
        <v>0</v>
      </c>
      <c r="K29" s="24">
        <v>12</v>
      </c>
      <c r="L29" s="24" t="e">
        <f t="shared" si="1"/>
        <v>#REF!</v>
      </c>
      <c r="M29" s="53"/>
    </row>
    <row r="30" spans="1:13" ht="15" customHeight="1" outlineLevel="1">
      <c r="A30" s="13">
        <f>SUBTOTAL(3,$B$6:B30)</f>
        <v>25</v>
      </c>
      <c r="B30" s="44" t="s">
        <v>70</v>
      </c>
      <c r="C30" s="45" t="s">
        <v>538</v>
      </c>
      <c r="D30" s="46">
        <v>14</v>
      </c>
      <c r="E30" s="46">
        <v>0</v>
      </c>
      <c r="F30" s="13">
        <f t="shared" si="2"/>
        <v>14</v>
      </c>
      <c r="G30" s="13">
        <f>_xlfn.IFERROR(VLOOKUP(C30,#REF!,3,0),0)</f>
        <v>0</v>
      </c>
      <c r="H30" s="13" t="e">
        <f>#REF!</f>
        <v>#REF!</v>
      </c>
      <c r="I30" s="13" t="e">
        <f t="shared" si="0"/>
        <v>#REF!</v>
      </c>
      <c r="J30" s="13">
        <f>_xlfn.IFERROR(VLOOKUP(C30,#REF!,4,0),0)</f>
        <v>0</v>
      </c>
      <c r="K30" s="24">
        <v>12</v>
      </c>
      <c r="L30" s="24" t="e">
        <f t="shared" si="1"/>
        <v>#REF!</v>
      </c>
      <c r="M30" s="53"/>
    </row>
    <row r="31" spans="1:13" ht="15" customHeight="1" outlineLevel="1">
      <c r="A31" s="13">
        <f>SUBTOTAL(3,$B$6:B31)</f>
        <v>26</v>
      </c>
      <c r="B31" s="44" t="s">
        <v>73</v>
      </c>
      <c r="C31" s="45" t="s">
        <v>537</v>
      </c>
      <c r="D31" s="46">
        <v>12</v>
      </c>
      <c r="E31" s="46">
        <v>0</v>
      </c>
      <c r="F31" s="13">
        <f t="shared" si="2"/>
        <v>12</v>
      </c>
      <c r="G31" s="13">
        <f>_xlfn.IFERROR(VLOOKUP(C31,#REF!,3,0),0)</f>
        <v>0</v>
      </c>
      <c r="H31" s="13" t="e">
        <f>#REF!</f>
        <v>#REF!</v>
      </c>
      <c r="I31" s="13" t="e">
        <f t="shared" si="0"/>
        <v>#REF!</v>
      </c>
      <c r="J31" s="13">
        <f>_xlfn.IFERROR(VLOOKUP(C31,#REF!,4,0),0)</f>
        <v>0</v>
      </c>
      <c r="K31" s="24">
        <v>12</v>
      </c>
      <c r="L31" s="24" t="e">
        <f t="shared" si="1"/>
        <v>#REF!</v>
      </c>
      <c r="M31" s="53"/>
    </row>
    <row r="32" spans="1:13" ht="15" customHeight="1" outlineLevel="1">
      <c r="A32" s="13">
        <f>SUBTOTAL(3,$B$6:B32)</f>
        <v>27</v>
      </c>
      <c r="B32" s="44" t="s">
        <v>76</v>
      </c>
      <c r="C32" s="45" t="s">
        <v>538</v>
      </c>
      <c r="D32" s="46">
        <v>11</v>
      </c>
      <c r="E32" s="46">
        <v>1</v>
      </c>
      <c r="F32" s="13">
        <f t="shared" si="2"/>
        <v>10</v>
      </c>
      <c r="G32" s="13">
        <f>_xlfn.IFERROR(VLOOKUP(C32,#REF!,3,0),0)</f>
        <v>0</v>
      </c>
      <c r="H32" s="13" t="e">
        <f>#REF!</f>
        <v>#REF!</v>
      </c>
      <c r="I32" s="13" t="e">
        <f t="shared" si="0"/>
        <v>#REF!</v>
      </c>
      <c r="J32" s="13">
        <f>_xlfn.IFERROR(VLOOKUP(C32,#REF!,4,0),0)</f>
        <v>0</v>
      </c>
      <c r="K32" s="24">
        <v>12</v>
      </c>
      <c r="L32" s="24" t="e">
        <f t="shared" si="1"/>
        <v>#REF!</v>
      </c>
      <c r="M32" s="53"/>
    </row>
    <row r="33" spans="1:13" ht="15" customHeight="1" outlineLevel="1">
      <c r="A33" s="13">
        <f>SUBTOTAL(3,$B$6:B33)</f>
        <v>28</v>
      </c>
      <c r="B33" s="44" t="s">
        <v>79</v>
      </c>
      <c r="C33" s="45" t="s">
        <v>538</v>
      </c>
      <c r="D33" s="46">
        <v>14</v>
      </c>
      <c r="E33" s="46">
        <v>0</v>
      </c>
      <c r="F33" s="13">
        <f t="shared" si="2"/>
        <v>14</v>
      </c>
      <c r="G33" s="13">
        <f>_xlfn.IFERROR(VLOOKUP(C33,#REF!,3,0),0)</f>
        <v>0</v>
      </c>
      <c r="H33" s="13" t="e">
        <f>#REF!</f>
        <v>#REF!</v>
      </c>
      <c r="I33" s="13" t="e">
        <f t="shared" si="0"/>
        <v>#REF!</v>
      </c>
      <c r="J33" s="13">
        <f>_xlfn.IFERROR(VLOOKUP(C33,#REF!,4,0),0)</f>
        <v>0</v>
      </c>
      <c r="K33" s="24">
        <v>12</v>
      </c>
      <c r="L33" s="24" t="e">
        <f t="shared" si="1"/>
        <v>#REF!</v>
      </c>
      <c r="M33" s="53"/>
    </row>
    <row r="34" spans="1:13" ht="15" customHeight="1" outlineLevel="1">
      <c r="A34" s="13">
        <f>SUBTOTAL(3,$B$6:B34)</f>
        <v>29</v>
      </c>
      <c r="B34" s="44" t="s">
        <v>82</v>
      </c>
      <c r="C34" s="45" t="s">
        <v>537</v>
      </c>
      <c r="D34" s="46">
        <v>14</v>
      </c>
      <c r="E34" s="46">
        <v>0</v>
      </c>
      <c r="F34" s="13">
        <f t="shared" si="2"/>
        <v>14</v>
      </c>
      <c r="G34" s="13">
        <f>_xlfn.IFERROR(VLOOKUP(C34,#REF!,3,0),0)</f>
        <v>0</v>
      </c>
      <c r="H34" s="13" t="e">
        <f>#REF!</f>
        <v>#REF!</v>
      </c>
      <c r="I34" s="13" t="e">
        <f t="shared" si="0"/>
        <v>#REF!</v>
      </c>
      <c r="J34" s="13">
        <f>_xlfn.IFERROR(VLOOKUP(C34,#REF!,4,0),0)</f>
        <v>0</v>
      </c>
      <c r="K34" s="24">
        <v>12</v>
      </c>
      <c r="L34" s="24" t="e">
        <f t="shared" si="1"/>
        <v>#REF!</v>
      </c>
      <c r="M34" s="53"/>
    </row>
    <row r="35" spans="1:13" ht="15" customHeight="1" outlineLevel="1">
      <c r="A35" s="13">
        <f>SUBTOTAL(3,$B$6:B35)</f>
        <v>30</v>
      </c>
      <c r="B35" s="44" t="s">
        <v>85</v>
      </c>
      <c r="C35" s="45" t="s">
        <v>537</v>
      </c>
      <c r="D35" s="46">
        <v>10</v>
      </c>
      <c r="E35" s="46">
        <v>0</v>
      </c>
      <c r="F35" s="13">
        <f t="shared" si="2"/>
        <v>10</v>
      </c>
      <c r="G35" s="13">
        <f>_xlfn.IFERROR(VLOOKUP(C35,#REF!,3,0),0)</f>
        <v>0</v>
      </c>
      <c r="H35" s="13" t="e">
        <f>#REF!</f>
        <v>#REF!</v>
      </c>
      <c r="I35" s="13" t="e">
        <f t="shared" si="0"/>
        <v>#REF!</v>
      </c>
      <c r="J35" s="13">
        <f>_xlfn.IFERROR(VLOOKUP(C35,#REF!,4,0),0)</f>
        <v>0</v>
      </c>
      <c r="K35" s="24">
        <v>12</v>
      </c>
      <c r="L35" s="24" t="e">
        <f t="shared" si="1"/>
        <v>#REF!</v>
      </c>
      <c r="M35" s="53"/>
    </row>
    <row r="36" spans="1:13" ht="15" customHeight="1">
      <c r="A36" s="13">
        <f>SUBTOTAL(3,$B$6:B36)</f>
        <v>31</v>
      </c>
      <c r="B36" s="44" t="s">
        <v>88</v>
      </c>
      <c r="C36" s="45" t="s">
        <v>537</v>
      </c>
      <c r="D36" s="48">
        <v>13</v>
      </c>
      <c r="E36" s="48">
        <v>0</v>
      </c>
      <c r="F36" s="13">
        <f t="shared" si="2"/>
        <v>13</v>
      </c>
      <c r="G36" s="13">
        <f>_xlfn.IFERROR(VLOOKUP(C36,#REF!,3,0),0)</f>
        <v>0</v>
      </c>
      <c r="H36" s="13" t="e">
        <f>#REF!</f>
        <v>#REF!</v>
      </c>
      <c r="I36" s="13" t="e">
        <f t="shared" si="0"/>
        <v>#REF!</v>
      </c>
      <c r="J36" s="13">
        <f>_xlfn.IFERROR(VLOOKUP(C36,#REF!,4,0),0)</f>
        <v>0</v>
      </c>
      <c r="K36" s="24">
        <v>12</v>
      </c>
      <c r="L36" s="24" t="e">
        <f t="shared" si="1"/>
        <v>#REF!</v>
      </c>
      <c r="M36" s="53"/>
    </row>
    <row r="37" spans="1:13" ht="15" customHeight="1" outlineLevel="1">
      <c r="A37" s="13">
        <f>SUBTOTAL(3,$B$6:B37)</f>
        <v>32</v>
      </c>
      <c r="B37" s="34" t="s">
        <v>48</v>
      </c>
      <c r="C37" s="43"/>
      <c r="D37" s="42">
        <f>SUM(D22:D36)</f>
        <v>260</v>
      </c>
      <c r="E37" s="42">
        <f>SUM(E22:E36)</f>
        <v>14</v>
      </c>
      <c r="F37" s="42">
        <f>SUM(F22:F36)</f>
        <v>246</v>
      </c>
      <c r="G37" s="13" t="s">
        <v>320</v>
      </c>
      <c r="H37" s="13" t="s">
        <v>320</v>
      </c>
      <c r="I37" s="13" t="s">
        <v>320</v>
      </c>
      <c r="J37" s="13" t="s">
        <v>320</v>
      </c>
      <c r="K37" s="24" t="s">
        <v>320</v>
      </c>
      <c r="L37" s="42" t="e">
        <f>SUM(L22:L36)</f>
        <v>#REF!</v>
      </c>
      <c r="M37" s="53"/>
    </row>
    <row r="38" spans="1:13" ht="15" customHeight="1" outlineLevel="1">
      <c r="A38" s="13">
        <f>SUBTOTAL(3,$B$6:B38)</f>
        <v>33</v>
      </c>
      <c r="B38" s="44" t="s">
        <v>541</v>
      </c>
      <c r="C38" s="45" t="s">
        <v>322</v>
      </c>
      <c r="D38" s="49">
        <v>30</v>
      </c>
      <c r="E38" s="49">
        <v>0</v>
      </c>
      <c r="F38" s="26">
        <v>30</v>
      </c>
      <c r="G38" s="13">
        <f>_xlfn.IFERROR(VLOOKUP(C38,#REF!,3,0),0)</f>
        <v>0</v>
      </c>
      <c r="H38" s="13" t="e">
        <f>#REF!</f>
        <v>#REF!</v>
      </c>
      <c r="I38" s="13" t="e">
        <f t="shared" si="0"/>
        <v>#REF!</v>
      </c>
      <c r="J38" s="13">
        <f>_xlfn.IFERROR(VLOOKUP(C38,#REF!,4,0),0)</f>
        <v>0</v>
      </c>
      <c r="K38" s="24">
        <v>12</v>
      </c>
      <c r="L38" s="24" t="e">
        <f t="shared" si="1"/>
        <v>#REF!</v>
      </c>
      <c r="M38" s="53"/>
    </row>
    <row r="39" spans="1:13" ht="15" customHeight="1" outlineLevel="1">
      <c r="A39" s="13">
        <f>SUBTOTAL(3,$B$6:B39)</f>
        <v>34</v>
      </c>
      <c r="B39" s="44" t="s">
        <v>94</v>
      </c>
      <c r="C39" s="45" t="s">
        <v>538</v>
      </c>
      <c r="D39" s="49">
        <v>20</v>
      </c>
      <c r="E39" s="49">
        <v>4</v>
      </c>
      <c r="F39" s="26">
        <v>16</v>
      </c>
      <c r="G39" s="13">
        <f>_xlfn.IFERROR(VLOOKUP(C39,#REF!,3,0),0)</f>
        <v>0</v>
      </c>
      <c r="H39" s="13" t="e">
        <f>#REF!</f>
        <v>#REF!</v>
      </c>
      <c r="I39" s="13" t="e">
        <f t="shared" si="0"/>
        <v>#REF!</v>
      </c>
      <c r="J39" s="13">
        <f>_xlfn.IFERROR(VLOOKUP(C39,#REF!,4,0),0)</f>
        <v>0</v>
      </c>
      <c r="K39" s="24">
        <v>12</v>
      </c>
      <c r="L39" s="24" t="e">
        <f t="shared" si="1"/>
        <v>#REF!</v>
      </c>
      <c r="M39" s="53"/>
    </row>
    <row r="40" spans="1:13" ht="15" customHeight="1" outlineLevel="1">
      <c r="A40" s="13">
        <f>SUBTOTAL(3,$B$6:B40)</f>
        <v>35</v>
      </c>
      <c r="B40" s="44" t="s">
        <v>97</v>
      </c>
      <c r="C40" s="45" t="s">
        <v>322</v>
      </c>
      <c r="D40" s="49">
        <v>31</v>
      </c>
      <c r="E40" s="49">
        <v>2</v>
      </c>
      <c r="F40" s="26">
        <v>29</v>
      </c>
      <c r="G40" s="13">
        <f>_xlfn.IFERROR(VLOOKUP(C40,#REF!,3,0),0)</f>
        <v>0</v>
      </c>
      <c r="H40" s="13" t="e">
        <f>#REF!</f>
        <v>#REF!</v>
      </c>
      <c r="I40" s="13" t="e">
        <f t="shared" si="0"/>
        <v>#REF!</v>
      </c>
      <c r="J40" s="13">
        <f>_xlfn.IFERROR(VLOOKUP(C40,#REF!,4,0),0)</f>
        <v>0</v>
      </c>
      <c r="K40" s="24">
        <v>12</v>
      </c>
      <c r="L40" s="24" t="e">
        <f t="shared" si="1"/>
        <v>#REF!</v>
      </c>
      <c r="M40" s="53"/>
    </row>
    <row r="41" spans="1:13" ht="15" customHeight="1" outlineLevel="1">
      <c r="A41" s="13">
        <f>SUBTOTAL(3,$B$6:B41)</f>
        <v>36</v>
      </c>
      <c r="B41" s="44" t="s">
        <v>100</v>
      </c>
      <c r="C41" s="45" t="s">
        <v>538</v>
      </c>
      <c r="D41" s="46">
        <v>21</v>
      </c>
      <c r="E41" s="46">
        <v>0</v>
      </c>
      <c r="F41" s="26">
        <v>21</v>
      </c>
      <c r="G41" s="13">
        <f>_xlfn.IFERROR(VLOOKUP(C41,#REF!,3,0),0)</f>
        <v>0</v>
      </c>
      <c r="H41" s="13" t="e">
        <f>#REF!</f>
        <v>#REF!</v>
      </c>
      <c r="I41" s="13" t="e">
        <f t="shared" si="0"/>
        <v>#REF!</v>
      </c>
      <c r="J41" s="13">
        <f>_xlfn.IFERROR(VLOOKUP(C41,#REF!,4,0),0)</f>
        <v>0</v>
      </c>
      <c r="K41" s="24">
        <v>12</v>
      </c>
      <c r="L41" s="24" t="e">
        <f t="shared" si="1"/>
        <v>#REF!</v>
      </c>
      <c r="M41" s="53"/>
    </row>
    <row r="42" spans="1:13" ht="15" customHeight="1">
      <c r="A42" s="13">
        <f>SUBTOTAL(3,$B$6:B42)</f>
        <v>37</v>
      </c>
      <c r="B42" s="44" t="s">
        <v>103</v>
      </c>
      <c r="C42" s="45" t="s">
        <v>322</v>
      </c>
      <c r="D42" s="49">
        <v>21</v>
      </c>
      <c r="E42" s="49">
        <v>1</v>
      </c>
      <c r="F42" s="26">
        <v>20</v>
      </c>
      <c r="G42" s="13">
        <f>_xlfn.IFERROR(VLOOKUP(C42,#REF!,3,0),0)</f>
        <v>0</v>
      </c>
      <c r="H42" s="13" t="e">
        <f>#REF!</f>
        <v>#REF!</v>
      </c>
      <c r="I42" s="13" t="e">
        <f t="shared" si="0"/>
        <v>#REF!</v>
      </c>
      <c r="J42" s="13">
        <f>_xlfn.IFERROR(VLOOKUP(C42,#REF!,4,0),0)</f>
        <v>0</v>
      </c>
      <c r="K42" s="24">
        <v>12</v>
      </c>
      <c r="L42" s="24" t="e">
        <f t="shared" si="1"/>
        <v>#REF!</v>
      </c>
      <c r="M42" s="53"/>
    </row>
    <row r="43" spans="1:13" ht="15" customHeight="1" outlineLevel="1">
      <c r="A43" s="13">
        <f>SUBTOTAL(3,$B$6:B43)</f>
        <v>38</v>
      </c>
      <c r="B43" s="34" t="s">
        <v>93</v>
      </c>
      <c r="C43" s="43"/>
      <c r="D43" s="42">
        <f>SUM(D38:D42)</f>
        <v>123</v>
      </c>
      <c r="E43" s="42">
        <f>SUM(E38:E42)</f>
        <v>7</v>
      </c>
      <c r="F43" s="42">
        <f>SUM(F38:F42)</f>
        <v>116</v>
      </c>
      <c r="G43" s="13" t="s">
        <v>320</v>
      </c>
      <c r="H43" s="13" t="s">
        <v>320</v>
      </c>
      <c r="I43" s="13" t="s">
        <v>320</v>
      </c>
      <c r="J43" s="13" t="s">
        <v>320</v>
      </c>
      <c r="K43" s="24" t="s">
        <v>320</v>
      </c>
      <c r="L43" s="42" t="e">
        <f>SUM(L38:L42)</f>
        <v>#REF!</v>
      </c>
      <c r="M43" s="53"/>
    </row>
    <row r="44" spans="1:13" ht="15" customHeight="1" outlineLevel="1">
      <c r="A44" s="13">
        <f>SUBTOTAL(3,$B$6:B44)</f>
        <v>39</v>
      </c>
      <c r="B44" s="44" t="s">
        <v>542</v>
      </c>
      <c r="C44" s="45" t="s">
        <v>322</v>
      </c>
      <c r="D44" s="46">
        <v>25</v>
      </c>
      <c r="E44" s="46">
        <v>1</v>
      </c>
      <c r="F44" s="22">
        <v>24</v>
      </c>
      <c r="G44" s="13">
        <f>_xlfn.IFERROR(VLOOKUP(C44,#REF!,3,0),0)</f>
        <v>0</v>
      </c>
      <c r="H44" s="13" t="e">
        <f>#REF!</f>
        <v>#REF!</v>
      </c>
      <c r="I44" s="13" t="e">
        <f t="shared" si="0"/>
        <v>#REF!</v>
      </c>
      <c r="J44" s="13">
        <f>_xlfn.IFERROR(VLOOKUP(C44,#REF!,4,0),0)</f>
        <v>0</v>
      </c>
      <c r="K44" s="24">
        <v>12</v>
      </c>
      <c r="L44" s="24" t="e">
        <f t="shared" si="1"/>
        <v>#REF!</v>
      </c>
      <c r="M44" s="53"/>
    </row>
    <row r="45" spans="1:13" ht="15" customHeight="1" outlineLevel="1">
      <c r="A45" s="13">
        <f>SUBTOTAL(3,$B$6:B45)</f>
        <v>40</v>
      </c>
      <c r="B45" s="44" t="s">
        <v>109</v>
      </c>
      <c r="C45" s="45" t="s">
        <v>322</v>
      </c>
      <c r="D45" s="46">
        <v>24</v>
      </c>
      <c r="E45" s="46">
        <v>10</v>
      </c>
      <c r="F45" s="22">
        <v>14</v>
      </c>
      <c r="G45" s="13">
        <f>_xlfn.IFERROR(VLOOKUP(C45,#REF!,3,0),0)</f>
        <v>0</v>
      </c>
      <c r="H45" s="13" t="e">
        <f>#REF!</f>
        <v>#REF!</v>
      </c>
      <c r="I45" s="13" t="e">
        <f t="shared" si="0"/>
        <v>#REF!</v>
      </c>
      <c r="J45" s="13">
        <f>_xlfn.IFERROR(VLOOKUP(C45,#REF!,4,0),0)</f>
        <v>0</v>
      </c>
      <c r="K45" s="24">
        <v>12</v>
      </c>
      <c r="L45" s="24" t="e">
        <f t="shared" si="1"/>
        <v>#REF!</v>
      </c>
      <c r="M45" s="53"/>
    </row>
    <row r="46" spans="1:13" ht="15" customHeight="1" outlineLevel="1">
      <c r="A46" s="13">
        <f>SUBTOTAL(3,$B$6:B46)</f>
        <v>41</v>
      </c>
      <c r="B46" s="44" t="s">
        <v>112</v>
      </c>
      <c r="C46" s="45" t="s">
        <v>538</v>
      </c>
      <c r="D46" s="46">
        <v>14</v>
      </c>
      <c r="E46" s="46">
        <v>2</v>
      </c>
      <c r="F46" s="22">
        <v>12</v>
      </c>
      <c r="G46" s="13">
        <f>_xlfn.IFERROR(VLOOKUP(C46,#REF!,3,0),0)</f>
        <v>0</v>
      </c>
      <c r="H46" s="13" t="e">
        <f>#REF!</f>
        <v>#REF!</v>
      </c>
      <c r="I46" s="13" t="e">
        <f t="shared" si="0"/>
        <v>#REF!</v>
      </c>
      <c r="J46" s="13">
        <f>_xlfn.IFERROR(VLOOKUP(C46,#REF!,4,0),0)</f>
        <v>0</v>
      </c>
      <c r="K46" s="24">
        <v>12</v>
      </c>
      <c r="L46" s="24" t="e">
        <f t="shared" si="1"/>
        <v>#REF!</v>
      </c>
      <c r="M46" s="53"/>
    </row>
    <row r="47" spans="1:13" ht="15" customHeight="1" outlineLevel="1">
      <c r="A47" s="13">
        <f>SUBTOTAL(3,$B$6:B47)</f>
        <v>42</v>
      </c>
      <c r="B47" s="44" t="s">
        <v>115</v>
      </c>
      <c r="C47" s="45" t="s">
        <v>537</v>
      </c>
      <c r="D47" s="46">
        <v>13</v>
      </c>
      <c r="E47" s="46">
        <v>1</v>
      </c>
      <c r="F47" s="22">
        <v>12</v>
      </c>
      <c r="G47" s="13">
        <f>_xlfn.IFERROR(VLOOKUP(C47,#REF!,3,0),0)</f>
        <v>0</v>
      </c>
      <c r="H47" s="13" t="e">
        <f>#REF!</f>
        <v>#REF!</v>
      </c>
      <c r="I47" s="13" t="e">
        <f t="shared" si="0"/>
        <v>#REF!</v>
      </c>
      <c r="J47" s="13">
        <f>_xlfn.IFERROR(VLOOKUP(C47,#REF!,4,0),0)</f>
        <v>0</v>
      </c>
      <c r="K47" s="24">
        <v>12</v>
      </c>
      <c r="L47" s="24" t="e">
        <f t="shared" si="1"/>
        <v>#REF!</v>
      </c>
      <c r="M47" s="53"/>
    </row>
    <row r="48" spans="1:13" ht="15" customHeight="1" outlineLevel="1">
      <c r="A48" s="13">
        <f>SUBTOTAL(3,$B$6:B48)</f>
        <v>43</v>
      </c>
      <c r="B48" s="44" t="s">
        <v>118</v>
      </c>
      <c r="C48" s="45" t="s">
        <v>537</v>
      </c>
      <c r="D48" s="46">
        <v>10</v>
      </c>
      <c r="E48" s="46">
        <v>0</v>
      </c>
      <c r="F48" s="22">
        <v>10</v>
      </c>
      <c r="G48" s="13">
        <f>_xlfn.IFERROR(VLOOKUP(C48,#REF!,3,0),0)</f>
        <v>0</v>
      </c>
      <c r="H48" s="13" t="e">
        <f>#REF!</f>
        <v>#REF!</v>
      </c>
      <c r="I48" s="13" t="e">
        <f t="shared" si="0"/>
        <v>#REF!</v>
      </c>
      <c r="J48" s="13">
        <f>_xlfn.IFERROR(VLOOKUP(C48,#REF!,4,0),0)</f>
        <v>0</v>
      </c>
      <c r="K48" s="24">
        <v>12</v>
      </c>
      <c r="L48" s="24" t="e">
        <f t="shared" si="1"/>
        <v>#REF!</v>
      </c>
      <c r="M48" s="53"/>
    </row>
    <row r="49" spans="1:13" ht="15" customHeight="1" outlineLevel="1">
      <c r="A49" s="13">
        <f>SUBTOTAL(3,$B$6:B49)</f>
        <v>44</v>
      </c>
      <c r="B49" s="44" t="s">
        <v>121</v>
      </c>
      <c r="C49" s="45" t="s">
        <v>537</v>
      </c>
      <c r="D49" s="46">
        <v>13</v>
      </c>
      <c r="E49" s="46">
        <v>2</v>
      </c>
      <c r="F49" s="22">
        <v>11</v>
      </c>
      <c r="G49" s="13">
        <f>_xlfn.IFERROR(VLOOKUP(C49,#REF!,3,0),0)</f>
        <v>0</v>
      </c>
      <c r="H49" s="13" t="e">
        <f>#REF!</f>
        <v>#REF!</v>
      </c>
      <c r="I49" s="13" t="e">
        <f t="shared" si="0"/>
        <v>#REF!</v>
      </c>
      <c r="J49" s="13">
        <f>_xlfn.IFERROR(VLOOKUP(C49,#REF!,4,0),0)</f>
        <v>0</v>
      </c>
      <c r="K49" s="24">
        <v>12</v>
      </c>
      <c r="L49" s="24" t="e">
        <f t="shared" si="1"/>
        <v>#REF!</v>
      </c>
      <c r="M49" s="53"/>
    </row>
    <row r="50" spans="1:13" ht="15" customHeight="1">
      <c r="A50" s="13">
        <f>SUBTOTAL(3,$B$6:B50)</f>
        <v>45</v>
      </c>
      <c r="B50" s="44" t="s">
        <v>124</v>
      </c>
      <c r="C50" s="45" t="s">
        <v>537</v>
      </c>
      <c r="D50" s="46">
        <v>13</v>
      </c>
      <c r="E50" s="46">
        <v>0</v>
      </c>
      <c r="F50" s="22">
        <v>13</v>
      </c>
      <c r="G50" s="13">
        <f>_xlfn.IFERROR(VLOOKUP(C50,#REF!,3,0),0)</f>
        <v>0</v>
      </c>
      <c r="H50" s="13" t="e">
        <f>#REF!</f>
        <v>#REF!</v>
      </c>
      <c r="I50" s="13" t="e">
        <f t="shared" si="0"/>
        <v>#REF!</v>
      </c>
      <c r="J50" s="13">
        <f>_xlfn.IFERROR(VLOOKUP(C50,#REF!,4,0),0)</f>
        <v>0</v>
      </c>
      <c r="K50" s="24">
        <v>12</v>
      </c>
      <c r="L50" s="24" t="e">
        <f t="shared" si="1"/>
        <v>#REF!</v>
      </c>
      <c r="M50" s="53"/>
    </row>
    <row r="51" spans="1:13" ht="15" customHeight="1" outlineLevel="1">
      <c r="A51" s="13">
        <f>SUBTOTAL(3,$B$6:B51)</f>
        <v>46</v>
      </c>
      <c r="B51" s="34" t="s">
        <v>108</v>
      </c>
      <c r="C51" s="43"/>
      <c r="D51" s="42">
        <f>SUM(D44:D50)</f>
        <v>112</v>
      </c>
      <c r="E51" s="42">
        <f>SUM(E44:E50)</f>
        <v>16</v>
      </c>
      <c r="F51" s="42">
        <f>SUM(F44:F50)</f>
        <v>96</v>
      </c>
      <c r="G51" s="13" t="s">
        <v>320</v>
      </c>
      <c r="H51" s="13" t="s">
        <v>320</v>
      </c>
      <c r="I51" s="13" t="s">
        <v>320</v>
      </c>
      <c r="J51" s="13" t="s">
        <v>320</v>
      </c>
      <c r="K51" s="24" t="s">
        <v>320</v>
      </c>
      <c r="L51" s="42" t="e">
        <f>SUM(L44:L50)</f>
        <v>#REF!</v>
      </c>
      <c r="M51" s="53"/>
    </row>
    <row r="52" spans="1:13" ht="15" customHeight="1" outlineLevel="1">
      <c r="A52" s="13">
        <f>SUBTOTAL(3,$B$6:B52)</f>
        <v>47</v>
      </c>
      <c r="B52" s="44" t="s">
        <v>543</v>
      </c>
      <c r="C52" s="45" t="s">
        <v>322</v>
      </c>
      <c r="D52" s="49">
        <v>39</v>
      </c>
      <c r="E52" s="49">
        <v>4</v>
      </c>
      <c r="F52" s="13">
        <v>35</v>
      </c>
      <c r="G52" s="13">
        <f>_xlfn.IFERROR(VLOOKUP(C52,#REF!,3,0),0)</f>
        <v>0</v>
      </c>
      <c r="H52" s="13" t="e">
        <f>#REF!</f>
        <v>#REF!</v>
      </c>
      <c r="I52" s="13" t="e">
        <f t="shared" si="0"/>
        <v>#REF!</v>
      </c>
      <c r="J52" s="13">
        <f>_xlfn.IFERROR(VLOOKUP(C52,#REF!,4,0),0)</f>
        <v>0</v>
      </c>
      <c r="K52" s="24">
        <v>12</v>
      </c>
      <c r="L52" s="24" t="e">
        <f t="shared" si="1"/>
        <v>#REF!</v>
      </c>
      <c r="M52" s="53"/>
    </row>
    <row r="53" spans="1:13" ht="15" customHeight="1" outlineLevel="1">
      <c r="A53" s="13">
        <f>SUBTOTAL(3,$B$6:B53)</f>
        <v>48</v>
      </c>
      <c r="B53" s="44" t="s">
        <v>130</v>
      </c>
      <c r="C53" s="45" t="s">
        <v>322</v>
      </c>
      <c r="D53" s="50">
        <v>25</v>
      </c>
      <c r="E53" s="49">
        <v>0</v>
      </c>
      <c r="F53" s="13">
        <v>25</v>
      </c>
      <c r="G53" s="13">
        <f>_xlfn.IFERROR(VLOOKUP(C53,#REF!,3,0),0)</f>
        <v>0</v>
      </c>
      <c r="H53" s="13" t="e">
        <f>#REF!</f>
        <v>#REF!</v>
      </c>
      <c r="I53" s="13" t="e">
        <f t="shared" si="0"/>
        <v>#REF!</v>
      </c>
      <c r="J53" s="13">
        <f>_xlfn.IFERROR(VLOOKUP(C53,#REF!,4,0),0)</f>
        <v>0</v>
      </c>
      <c r="K53" s="24">
        <v>12</v>
      </c>
      <c r="L53" s="24" t="e">
        <f t="shared" si="1"/>
        <v>#REF!</v>
      </c>
      <c r="M53" s="53"/>
    </row>
    <row r="54" spans="1:13" ht="15" customHeight="1" outlineLevel="1">
      <c r="A54" s="13">
        <f>SUBTOTAL(3,$B$6:B54)</f>
        <v>49</v>
      </c>
      <c r="B54" s="44" t="s">
        <v>133</v>
      </c>
      <c r="C54" s="45" t="s">
        <v>537</v>
      </c>
      <c r="D54" s="46">
        <v>23</v>
      </c>
      <c r="E54" s="46">
        <v>1</v>
      </c>
      <c r="F54" s="13">
        <v>22</v>
      </c>
      <c r="G54" s="13">
        <f>_xlfn.IFERROR(VLOOKUP(C54,#REF!,3,0),0)</f>
        <v>0</v>
      </c>
      <c r="H54" s="13" t="e">
        <f>#REF!</f>
        <v>#REF!</v>
      </c>
      <c r="I54" s="13" t="e">
        <f t="shared" si="0"/>
        <v>#REF!</v>
      </c>
      <c r="J54" s="13">
        <f>_xlfn.IFERROR(VLOOKUP(C54,#REF!,4,0),0)</f>
        <v>0</v>
      </c>
      <c r="K54" s="24">
        <v>12</v>
      </c>
      <c r="L54" s="24" t="e">
        <f t="shared" si="1"/>
        <v>#REF!</v>
      </c>
      <c r="M54" s="53"/>
    </row>
    <row r="55" spans="1:13" ht="15" customHeight="1" outlineLevel="1">
      <c r="A55" s="13">
        <f>SUBTOTAL(3,$B$6:B55)</f>
        <v>50</v>
      </c>
      <c r="B55" s="44" t="s">
        <v>136</v>
      </c>
      <c r="C55" s="45" t="s">
        <v>538</v>
      </c>
      <c r="D55" s="46">
        <v>19</v>
      </c>
      <c r="E55" s="46">
        <v>2</v>
      </c>
      <c r="F55" s="13">
        <v>17</v>
      </c>
      <c r="G55" s="13">
        <f>_xlfn.IFERROR(VLOOKUP(C55,#REF!,3,0),0)</f>
        <v>0</v>
      </c>
      <c r="H55" s="13" t="e">
        <f>#REF!</f>
        <v>#REF!</v>
      </c>
      <c r="I55" s="13" t="e">
        <f t="shared" si="0"/>
        <v>#REF!</v>
      </c>
      <c r="J55" s="13">
        <f>_xlfn.IFERROR(VLOOKUP(C55,#REF!,4,0),0)</f>
        <v>0</v>
      </c>
      <c r="K55" s="24">
        <v>12</v>
      </c>
      <c r="L55" s="24" t="e">
        <f t="shared" si="1"/>
        <v>#REF!</v>
      </c>
      <c r="M55" s="53"/>
    </row>
    <row r="56" spans="1:13" ht="15" customHeight="1" outlineLevel="1">
      <c r="A56" s="13">
        <f>SUBTOTAL(3,$B$6:B56)</f>
        <v>51</v>
      </c>
      <c r="B56" s="44" t="s">
        <v>139</v>
      </c>
      <c r="C56" s="45" t="s">
        <v>538</v>
      </c>
      <c r="D56" s="49">
        <v>18</v>
      </c>
      <c r="E56" s="49">
        <v>3</v>
      </c>
      <c r="F56" s="13">
        <v>15</v>
      </c>
      <c r="G56" s="13">
        <f>_xlfn.IFERROR(VLOOKUP(C56,#REF!,3,0),0)</f>
        <v>0</v>
      </c>
      <c r="H56" s="13" t="e">
        <f>#REF!</f>
        <v>#REF!</v>
      </c>
      <c r="I56" s="13" t="e">
        <f t="shared" si="0"/>
        <v>#REF!</v>
      </c>
      <c r="J56" s="13">
        <f>_xlfn.IFERROR(VLOOKUP(C56,#REF!,4,0),0)</f>
        <v>0</v>
      </c>
      <c r="K56" s="24">
        <v>12</v>
      </c>
      <c r="L56" s="24" t="e">
        <f t="shared" si="1"/>
        <v>#REF!</v>
      </c>
      <c r="M56" s="53"/>
    </row>
    <row r="57" spans="1:13" ht="15" customHeight="1" outlineLevel="1">
      <c r="A57" s="13">
        <f>SUBTOTAL(3,$B$6:B57)</f>
        <v>52</v>
      </c>
      <c r="B57" s="44" t="s">
        <v>142</v>
      </c>
      <c r="C57" s="45" t="s">
        <v>538</v>
      </c>
      <c r="D57" s="46">
        <v>18</v>
      </c>
      <c r="E57" s="46">
        <v>2</v>
      </c>
      <c r="F57" s="13">
        <v>16</v>
      </c>
      <c r="G57" s="13">
        <f>_xlfn.IFERROR(VLOOKUP(C57,#REF!,3,0),0)</f>
        <v>0</v>
      </c>
      <c r="H57" s="13" t="e">
        <f>#REF!</f>
        <v>#REF!</v>
      </c>
      <c r="I57" s="13" t="e">
        <f t="shared" si="0"/>
        <v>#REF!</v>
      </c>
      <c r="J57" s="13">
        <f>_xlfn.IFERROR(VLOOKUP(C57,#REF!,4,0),0)</f>
        <v>0</v>
      </c>
      <c r="K57" s="24">
        <v>12</v>
      </c>
      <c r="L57" s="24" t="e">
        <f t="shared" si="1"/>
        <v>#REF!</v>
      </c>
      <c r="M57" s="53"/>
    </row>
    <row r="58" spans="1:13" ht="15" customHeight="1" outlineLevel="1">
      <c r="A58" s="13">
        <f>SUBTOTAL(3,$B$6:B58)</f>
        <v>53</v>
      </c>
      <c r="B58" s="44" t="s">
        <v>145</v>
      </c>
      <c r="C58" s="45" t="s">
        <v>538</v>
      </c>
      <c r="D58" s="49">
        <v>18</v>
      </c>
      <c r="E58" s="49">
        <v>9</v>
      </c>
      <c r="F58" s="13">
        <v>9</v>
      </c>
      <c r="G58" s="13">
        <f>_xlfn.IFERROR(VLOOKUP(C58,#REF!,3,0),0)</f>
        <v>0</v>
      </c>
      <c r="H58" s="13" t="e">
        <f>#REF!</f>
        <v>#REF!</v>
      </c>
      <c r="I58" s="13" t="e">
        <f t="shared" si="0"/>
        <v>#REF!</v>
      </c>
      <c r="J58" s="13">
        <f>_xlfn.IFERROR(VLOOKUP(C58,#REF!,4,0),0)</f>
        <v>0</v>
      </c>
      <c r="K58" s="24">
        <v>12</v>
      </c>
      <c r="L58" s="24" t="e">
        <f t="shared" si="1"/>
        <v>#REF!</v>
      </c>
      <c r="M58" s="53"/>
    </row>
    <row r="59" spans="1:13" ht="15" customHeight="1" outlineLevel="1">
      <c r="A59" s="13">
        <f>SUBTOTAL(3,$B$6:B59)</f>
        <v>54</v>
      </c>
      <c r="B59" s="44" t="s">
        <v>148</v>
      </c>
      <c r="C59" s="45" t="s">
        <v>537</v>
      </c>
      <c r="D59" s="46">
        <v>16</v>
      </c>
      <c r="E59" s="46">
        <v>0</v>
      </c>
      <c r="F59" s="13">
        <v>16</v>
      </c>
      <c r="G59" s="13">
        <f>_xlfn.IFERROR(VLOOKUP(C59,#REF!,3,0),0)</f>
        <v>0</v>
      </c>
      <c r="H59" s="13" t="e">
        <f>#REF!</f>
        <v>#REF!</v>
      </c>
      <c r="I59" s="13" t="e">
        <f t="shared" si="0"/>
        <v>#REF!</v>
      </c>
      <c r="J59" s="13">
        <f>_xlfn.IFERROR(VLOOKUP(C59,#REF!,4,0),0)</f>
        <v>0</v>
      </c>
      <c r="K59" s="24">
        <v>12</v>
      </c>
      <c r="L59" s="24" t="e">
        <f t="shared" si="1"/>
        <v>#REF!</v>
      </c>
      <c r="M59" s="53"/>
    </row>
    <row r="60" spans="1:13" ht="15" customHeight="1">
      <c r="A60" s="13">
        <f>SUBTOTAL(3,$B$6:B60)</f>
        <v>55</v>
      </c>
      <c r="B60" s="44" t="s">
        <v>151</v>
      </c>
      <c r="C60" s="45" t="s">
        <v>537</v>
      </c>
      <c r="D60" s="46">
        <v>20</v>
      </c>
      <c r="E60" s="46">
        <v>0</v>
      </c>
      <c r="F60" s="13">
        <v>20</v>
      </c>
      <c r="G60" s="13">
        <f>_xlfn.IFERROR(VLOOKUP(C60,#REF!,3,0),0)</f>
        <v>0</v>
      </c>
      <c r="H60" s="13" t="e">
        <f>#REF!</f>
        <v>#REF!</v>
      </c>
      <c r="I60" s="13" t="e">
        <f t="shared" si="0"/>
        <v>#REF!</v>
      </c>
      <c r="J60" s="13">
        <f>_xlfn.IFERROR(VLOOKUP(C60,#REF!,4,0),0)</f>
        <v>0</v>
      </c>
      <c r="K60" s="24">
        <v>12</v>
      </c>
      <c r="L60" s="24" t="e">
        <f t="shared" si="1"/>
        <v>#REF!</v>
      </c>
      <c r="M60" s="53"/>
    </row>
    <row r="61" spans="1:13" ht="15" customHeight="1" outlineLevel="1">
      <c r="A61" s="13">
        <f>SUBTOTAL(3,$B$6:B61)</f>
        <v>56</v>
      </c>
      <c r="B61" s="34" t="s">
        <v>129</v>
      </c>
      <c r="C61" s="43"/>
      <c r="D61" s="42">
        <f>SUM(D52:D60)</f>
        <v>196</v>
      </c>
      <c r="E61" s="42">
        <f>SUM(E52:E60)</f>
        <v>21</v>
      </c>
      <c r="F61" s="42">
        <f>SUM(F52:F60)</f>
        <v>175</v>
      </c>
      <c r="G61" s="13" t="s">
        <v>320</v>
      </c>
      <c r="H61" s="13" t="s">
        <v>320</v>
      </c>
      <c r="I61" s="13" t="s">
        <v>320</v>
      </c>
      <c r="J61" s="13" t="s">
        <v>320</v>
      </c>
      <c r="K61" s="24" t="s">
        <v>320</v>
      </c>
      <c r="L61" s="42" t="e">
        <f>SUM(L52:L60)</f>
        <v>#REF!</v>
      </c>
      <c r="M61" s="53"/>
    </row>
    <row r="62" spans="1:13" ht="15" customHeight="1" outlineLevel="1">
      <c r="A62" s="13">
        <f>SUBTOTAL(3,$B$6:B62)</f>
        <v>57</v>
      </c>
      <c r="B62" s="44" t="s">
        <v>544</v>
      </c>
      <c r="C62" s="45" t="s">
        <v>322</v>
      </c>
      <c r="D62" s="51">
        <v>24</v>
      </c>
      <c r="E62" s="51">
        <v>0</v>
      </c>
      <c r="F62" s="22">
        <v>24</v>
      </c>
      <c r="G62" s="13">
        <f>_xlfn.IFERROR(VLOOKUP(C62,#REF!,3,0),0)</f>
        <v>0</v>
      </c>
      <c r="H62" s="13" t="e">
        <f>#REF!</f>
        <v>#REF!</v>
      </c>
      <c r="I62" s="13" t="e">
        <f t="shared" si="0"/>
        <v>#REF!</v>
      </c>
      <c r="J62" s="13">
        <f>_xlfn.IFERROR(VLOOKUP(C62,#REF!,4,0),0)</f>
        <v>0</v>
      </c>
      <c r="K62" s="24">
        <v>12</v>
      </c>
      <c r="L62" s="24" t="e">
        <f t="shared" si="1"/>
        <v>#REF!</v>
      </c>
      <c r="M62" s="53"/>
    </row>
    <row r="63" spans="1:13" ht="15" customHeight="1" outlineLevel="1">
      <c r="A63" s="13">
        <f>SUBTOTAL(3,$B$6:B63)</f>
        <v>58</v>
      </c>
      <c r="B63" s="44" t="s">
        <v>157</v>
      </c>
      <c r="C63" s="45" t="s">
        <v>322</v>
      </c>
      <c r="D63" s="51">
        <v>17</v>
      </c>
      <c r="E63" s="51">
        <v>5</v>
      </c>
      <c r="F63" s="22">
        <v>12</v>
      </c>
      <c r="G63" s="13">
        <f>_xlfn.IFERROR(VLOOKUP(C63,#REF!,3,0),0)</f>
        <v>0</v>
      </c>
      <c r="H63" s="13" t="e">
        <f>#REF!</f>
        <v>#REF!</v>
      </c>
      <c r="I63" s="13" t="e">
        <f t="shared" si="0"/>
        <v>#REF!</v>
      </c>
      <c r="J63" s="13">
        <f>_xlfn.IFERROR(VLOOKUP(C63,#REF!,4,0),0)</f>
        <v>0</v>
      </c>
      <c r="K63" s="24">
        <v>12</v>
      </c>
      <c r="L63" s="24" t="e">
        <f t="shared" si="1"/>
        <v>#REF!</v>
      </c>
      <c r="M63" s="53"/>
    </row>
    <row r="64" spans="1:13" ht="15" customHeight="1" outlineLevel="1">
      <c r="A64" s="13">
        <f>SUBTOTAL(3,$B$6:B64)</f>
        <v>59</v>
      </c>
      <c r="B64" s="44" t="s">
        <v>160</v>
      </c>
      <c r="C64" s="45" t="s">
        <v>322</v>
      </c>
      <c r="D64" s="51">
        <v>9</v>
      </c>
      <c r="E64" s="51">
        <v>0</v>
      </c>
      <c r="F64" s="52">
        <v>9</v>
      </c>
      <c r="G64" s="13">
        <f>_xlfn.IFERROR(VLOOKUP(C64,#REF!,3,0),0)</f>
        <v>0</v>
      </c>
      <c r="H64" s="13" t="e">
        <f>#REF!</f>
        <v>#REF!</v>
      </c>
      <c r="I64" s="13" t="e">
        <f t="shared" si="0"/>
        <v>#REF!</v>
      </c>
      <c r="J64" s="13">
        <f>_xlfn.IFERROR(VLOOKUP(C64,#REF!,4,0),0)</f>
        <v>0</v>
      </c>
      <c r="K64" s="24">
        <v>12</v>
      </c>
      <c r="L64" s="24" t="e">
        <f t="shared" si="1"/>
        <v>#REF!</v>
      </c>
      <c r="M64" s="53"/>
    </row>
    <row r="65" spans="1:13" ht="15" customHeight="1" outlineLevel="1">
      <c r="A65" s="13">
        <f>SUBTOTAL(3,$B$6:B65)</f>
        <v>60</v>
      </c>
      <c r="B65" s="44" t="s">
        <v>163</v>
      </c>
      <c r="C65" s="45" t="s">
        <v>537</v>
      </c>
      <c r="D65" s="51">
        <v>14</v>
      </c>
      <c r="E65" s="51">
        <v>1</v>
      </c>
      <c r="F65" s="22">
        <v>13</v>
      </c>
      <c r="G65" s="13">
        <f>_xlfn.IFERROR(VLOOKUP(C65,#REF!,3,0),0)</f>
        <v>0</v>
      </c>
      <c r="H65" s="13" t="e">
        <f>#REF!</f>
        <v>#REF!</v>
      </c>
      <c r="I65" s="13" t="e">
        <f t="shared" si="0"/>
        <v>#REF!</v>
      </c>
      <c r="J65" s="13">
        <f>_xlfn.IFERROR(VLOOKUP(C65,#REF!,4,0),0)</f>
        <v>0</v>
      </c>
      <c r="K65" s="24">
        <v>12</v>
      </c>
      <c r="L65" s="24" t="e">
        <f t="shared" si="1"/>
        <v>#REF!</v>
      </c>
      <c r="M65" s="53"/>
    </row>
    <row r="66" spans="1:13" ht="15" customHeight="1" outlineLevel="1">
      <c r="A66" s="13">
        <f>SUBTOTAL(3,$B$6:B66)</f>
        <v>61</v>
      </c>
      <c r="B66" s="44" t="s">
        <v>166</v>
      </c>
      <c r="C66" s="45" t="s">
        <v>538</v>
      </c>
      <c r="D66" s="51">
        <v>11</v>
      </c>
      <c r="E66" s="51">
        <v>4</v>
      </c>
      <c r="F66" s="22">
        <v>7</v>
      </c>
      <c r="G66" s="13">
        <f>_xlfn.IFERROR(VLOOKUP(C66,#REF!,3,0),0)</f>
        <v>0</v>
      </c>
      <c r="H66" s="13" t="e">
        <f>#REF!</f>
        <v>#REF!</v>
      </c>
      <c r="I66" s="13" t="e">
        <f t="shared" si="0"/>
        <v>#REF!</v>
      </c>
      <c r="J66" s="13">
        <f>_xlfn.IFERROR(VLOOKUP(C66,#REF!,4,0),0)</f>
        <v>0</v>
      </c>
      <c r="K66" s="24">
        <v>12</v>
      </c>
      <c r="L66" s="24" t="e">
        <f t="shared" si="1"/>
        <v>#REF!</v>
      </c>
      <c r="M66" s="53"/>
    </row>
    <row r="67" spans="1:13" ht="15" customHeight="1" outlineLevel="1">
      <c r="A67" s="13">
        <f>SUBTOTAL(3,$B$6:B67)</f>
        <v>62</v>
      </c>
      <c r="B67" s="44" t="s">
        <v>169</v>
      </c>
      <c r="C67" s="45" t="s">
        <v>537</v>
      </c>
      <c r="D67" s="51">
        <v>10</v>
      </c>
      <c r="E67" s="51">
        <v>0</v>
      </c>
      <c r="F67" s="22">
        <v>10</v>
      </c>
      <c r="G67" s="13">
        <f>_xlfn.IFERROR(VLOOKUP(C67,#REF!,3,0),0)</f>
        <v>0</v>
      </c>
      <c r="H67" s="13" t="e">
        <f>#REF!</f>
        <v>#REF!</v>
      </c>
      <c r="I67" s="13" t="e">
        <f t="shared" si="0"/>
        <v>#REF!</v>
      </c>
      <c r="J67" s="13">
        <f>_xlfn.IFERROR(VLOOKUP(C67,#REF!,4,0),0)</f>
        <v>0</v>
      </c>
      <c r="K67" s="24">
        <v>12</v>
      </c>
      <c r="L67" s="24" t="e">
        <f t="shared" si="1"/>
        <v>#REF!</v>
      </c>
      <c r="M67" s="53"/>
    </row>
    <row r="68" spans="1:13" ht="15" customHeight="1" outlineLevel="1">
      <c r="A68" s="13">
        <f>SUBTOTAL(3,$B$6:B68)</f>
        <v>63</v>
      </c>
      <c r="B68" s="44" t="s">
        <v>172</v>
      </c>
      <c r="C68" s="45" t="s">
        <v>537</v>
      </c>
      <c r="D68" s="51">
        <v>11</v>
      </c>
      <c r="E68" s="51">
        <v>1</v>
      </c>
      <c r="F68" s="22">
        <v>10</v>
      </c>
      <c r="G68" s="13">
        <f>_xlfn.IFERROR(VLOOKUP(C68,#REF!,3,0),0)</f>
        <v>0</v>
      </c>
      <c r="H68" s="13" t="e">
        <f>#REF!</f>
        <v>#REF!</v>
      </c>
      <c r="I68" s="13" t="e">
        <f t="shared" si="0"/>
        <v>#REF!</v>
      </c>
      <c r="J68" s="13">
        <f>_xlfn.IFERROR(VLOOKUP(C68,#REF!,4,0),0)</f>
        <v>0</v>
      </c>
      <c r="K68" s="24">
        <v>12</v>
      </c>
      <c r="L68" s="24" t="e">
        <f t="shared" si="1"/>
        <v>#REF!</v>
      </c>
      <c r="M68" s="53"/>
    </row>
    <row r="69" spans="1:13" ht="15" customHeight="1" outlineLevel="1">
      <c r="A69" s="13">
        <f>SUBTOTAL(3,$B$6:B69)</f>
        <v>64</v>
      </c>
      <c r="B69" s="44" t="s">
        <v>175</v>
      </c>
      <c r="C69" s="45" t="s">
        <v>537</v>
      </c>
      <c r="D69" s="51">
        <v>12</v>
      </c>
      <c r="E69" s="51">
        <v>1</v>
      </c>
      <c r="F69" s="52">
        <v>11</v>
      </c>
      <c r="G69" s="13">
        <f>_xlfn.IFERROR(VLOOKUP(C69,#REF!,3,0),0)</f>
        <v>0</v>
      </c>
      <c r="H69" s="13" t="e">
        <f>#REF!</f>
        <v>#REF!</v>
      </c>
      <c r="I69" s="13" t="e">
        <f t="shared" si="0"/>
        <v>#REF!</v>
      </c>
      <c r="J69" s="13">
        <f>_xlfn.IFERROR(VLOOKUP(C69,#REF!,4,0),0)</f>
        <v>0</v>
      </c>
      <c r="K69" s="24">
        <v>12</v>
      </c>
      <c r="L69" s="24" t="e">
        <f t="shared" si="1"/>
        <v>#REF!</v>
      </c>
      <c r="M69" s="53"/>
    </row>
    <row r="70" spans="1:13" ht="15" customHeight="1" outlineLevel="1">
      <c r="A70" s="13">
        <f>SUBTOTAL(3,$B$6:B70)</f>
        <v>65</v>
      </c>
      <c r="B70" s="44" t="s">
        <v>178</v>
      </c>
      <c r="C70" s="45" t="s">
        <v>537</v>
      </c>
      <c r="D70" s="51">
        <v>13</v>
      </c>
      <c r="E70" s="51">
        <v>2</v>
      </c>
      <c r="F70" s="22">
        <v>11</v>
      </c>
      <c r="G70" s="13">
        <f>_xlfn.IFERROR(VLOOKUP(C70,#REF!,3,0),0)</f>
        <v>0</v>
      </c>
      <c r="H70" s="13" t="e">
        <f>#REF!</f>
        <v>#REF!</v>
      </c>
      <c r="I70" s="13" t="e">
        <f t="shared" si="0"/>
        <v>#REF!</v>
      </c>
      <c r="J70" s="13">
        <f>_xlfn.IFERROR(VLOOKUP(C70,#REF!,4,0),0)</f>
        <v>0</v>
      </c>
      <c r="K70" s="24">
        <v>12</v>
      </c>
      <c r="L70" s="24" t="e">
        <f t="shared" si="1"/>
        <v>#REF!</v>
      </c>
      <c r="M70" s="53"/>
    </row>
    <row r="71" spans="1:13" ht="15" customHeight="1" outlineLevel="1">
      <c r="A71" s="13">
        <f>SUBTOTAL(3,$B$6:B71)</f>
        <v>66</v>
      </c>
      <c r="B71" s="44" t="s">
        <v>181</v>
      </c>
      <c r="C71" s="45" t="s">
        <v>537</v>
      </c>
      <c r="D71" s="51">
        <v>12</v>
      </c>
      <c r="E71" s="51">
        <v>1</v>
      </c>
      <c r="F71" s="22">
        <v>11</v>
      </c>
      <c r="G71" s="13">
        <f>_xlfn.IFERROR(VLOOKUP(C71,#REF!,3,0),0)</f>
        <v>0</v>
      </c>
      <c r="H71" s="13" t="e">
        <f>#REF!</f>
        <v>#REF!</v>
      </c>
      <c r="I71" s="13" t="e">
        <f aca="true" t="shared" si="3" ref="I71:I114">G71+H71</f>
        <v>#REF!</v>
      </c>
      <c r="J71" s="13">
        <f>_xlfn.IFERROR(VLOOKUP(C71,#REF!,4,0),0)</f>
        <v>0</v>
      </c>
      <c r="K71" s="24">
        <v>12</v>
      </c>
      <c r="L71" s="24" t="e">
        <f aca="true" t="shared" si="4" ref="L71:L114">F71*I71*K71+F71*0.2*J71</f>
        <v>#REF!</v>
      </c>
      <c r="M71" s="53"/>
    </row>
    <row r="72" spans="1:13" ht="15" customHeight="1">
      <c r="A72" s="13">
        <f>SUBTOTAL(3,$B$6:B72)</f>
        <v>67</v>
      </c>
      <c r="B72" s="44" t="s">
        <v>184</v>
      </c>
      <c r="C72" s="45" t="s">
        <v>537</v>
      </c>
      <c r="D72" s="51">
        <v>12</v>
      </c>
      <c r="E72" s="51">
        <v>1</v>
      </c>
      <c r="F72" s="52">
        <v>11</v>
      </c>
      <c r="G72" s="13">
        <f>_xlfn.IFERROR(VLOOKUP(C72,#REF!,3,0),0)</f>
        <v>0</v>
      </c>
      <c r="H72" s="13" t="e">
        <f>#REF!</f>
        <v>#REF!</v>
      </c>
      <c r="I72" s="13" t="e">
        <f t="shared" si="3"/>
        <v>#REF!</v>
      </c>
      <c r="J72" s="13">
        <f>_xlfn.IFERROR(VLOOKUP(C72,#REF!,4,0),0)</f>
        <v>0</v>
      </c>
      <c r="K72" s="24">
        <v>12</v>
      </c>
      <c r="L72" s="24" t="e">
        <f t="shared" si="4"/>
        <v>#REF!</v>
      </c>
      <c r="M72" s="53"/>
    </row>
    <row r="73" spans="1:13" ht="15" customHeight="1" outlineLevel="1">
      <c r="A73" s="13">
        <f>SUBTOTAL(3,$B$6:B73)</f>
        <v>68</v>
      </c>
      <c r="B73" s="34" t="s">
        <v>156</v>
      </c>
      <c r="C73" s="43"/>
      <c r="D73" s="22">
        <f>SUM(D62:D72)</f>
        <v>145</v>
      </c>
      <c r="E73" s="22">
        <f>SUM(E62:E72)</f>
        <v>16</v>
      </c>
      <c r="F73" s="22">
        <f>SUM(F62:F72)</f>
        <v>129</v>
      </c>
      <c r="G73" s="13" t="s">
        <v>320</v>
      </c>
      <c r="H73" s="13" t="s">
        <v>320</v>
      </c>
      <c r="I73" s="13" t="s">
        <v>320</v>
      </c>
      <c r="J73" s="13" t="s">
        <v>320</v>
      </c>
      <c r="K73" s="24" t="s">
        <v>320</v>
      </c>
      <c r="L73" s="22" t="e">
        <f>SUM(L62:L72)</f>
        <v>#REF!</v>
      </c>
      <c r="M73" s="53"/>
    </row>
    <row r="74" spans="1:13" ht="15" customHeight="1" outlineLevel="1">
      <c r="A74" s="13">
        <f>SUBTOTAL(3,$B$6:B74)</f>
        <v>69</v>
      </c>
      <c r="B74" s="44" t="s">
        <v>545</v>
      </c>
      <c r="C74" s="45" t="s">
        <v>322</v>
      </c>
      <c r="D74" s="49">
        <v>26</v>
      </c>
      <c r="E74" s="49">
        <v>2</v>
      </c>
      <c r="F74" s="13">
        <v>24</v>
      </c>
      <c r="G74" s="13">
        <f>_xlfn.IFERROR(VLOOKUP(C74,#REF!,3,0),0)</f>
        <v>0</v>
      </c>
      <c r="H74" s="13" t="e">
        <f>#REF!</f>
        <v>#REF!</v>
      </c>
      <c r="I74" s="13" t="e">
        <f t="shared" si="3"/>
        <v>#REF!</v>
      </c>
      <c r="J74" s="13">
        <f>_xlfn.IFERROR(VLOOKUP(C74,#REF!,4,0),0)</f>
        <v>0</v>
      </c>
      <c r="K74" s="24">
        <v>12</v>
      </c>
      <c r="L74" s="24" t="e">
        <f t="shared" si="4"/>
        <v>#REF!</v>
      </c>
      <c r="M74" s="53"/>
    </row>
    <row r="75" spans="1:13" ht="15" customHeight="1" outlineLevel="1">
      <c r="A75" s="13">
        <f>SUBTOTAL(3,$B$6:B75)</f>
        <v>70</v>
      </c>
      <c r="B75" s="44" t="s">
        <v>190</v>
      </c>
      <c r="C75" s="45" t="s">
        <v>322</v>
      </c>
      <c r="D75" s="49">
        <v>20</v>
      </c>
      <c r="E75" s="49">
        <v>0</v>
      </c>
      <c r="F75" s="13">
        <v>20</v>
      </c>
      <c r="G75" s="13">
        <f>_xlfn.IFERROR(VLOOKUP(C75,#REF!,3,0),0)</f>
        <v>0</v>
      </c>
      <c r="H75" s="13" t="e">
        <f>#REF!</f>
        <v>#REF!</v>
      </c>
      <c r="I75" s="13" t="e">
        <f t="shared" si="3"/>
        <v>#REF!</v>
      </c>
      <c r="J75" s="13">
        <f>_xlfn.IFERROR(VLOOKUP(C75,#REF!,4,0),0)</f>
        <v>0</v>
      </c>
      <c r="K75" s="24">
        <v>12</v>
      </c>
      <c r="L75" s="24" t="e">
        <f t="shared" si="4"/>
        <v>#REF!</v>
      </c>
      <c r="M75" s="53"/>
    </row>
    <row r="76" spans="1:13" ht="15" customHeight="1" outlineLevel="1">
      <c r="A76" s="13">
        <f>SUBTOTAL(3,$B$6:B76)</f>
        <v>71</v>
      </c>
      <c r="B76" s="44" t="s">
        <v>193</v>
      </c>
      <c r="C76" s="45" t="s">
        <v>537</v>
      </c>
      <c r="D76" s="46">
        <v>10</v>
      </c>
      <c r="E76" s="46">
        <v>1</v>
      </c>
      <c r="F76" s="13">
        <v>9</v>
      </c>
      <c r="G76" s="13">
        <f>_xlfn.IFERROR(VLOOKUP(C76,#REF!,3,0),0)</f>
        <v>0</v>
      </c>
      <c r="H76" s="13" t="e">
        <f>#REF!</f>
        <v>#REF!</v>
      </c>
      <c r="I76" s="13" t="e">
        <f t="shared" si="3"/>
        <v>#REF!</v>
      </c>
      <c r="J76" s="13">
        <f>_xlfn.IFERROR(VLOOKUP(C76,#REF!,4,0),0)</f>
        <v>0</v>
      </c>
      <c r="K76" s="24">
        <v>12</v>
      </c>
      <c r="L76" s="24" t="e">
        <f t="shared" si="4"/>
        <v>#REF!</v>
      </c>
      <c r="M76" s="53"/>
    </row>
    <row r="77" spans="1:13" ht="15" customHeight="1" outlineLevel="1">
      <c r="A77" s="13">
        <f>SUBTOTAL(3,$B$6:B77)</f>
        <v>72</v>
      </c>
      <c r="B77" s="44" t="s">
        <v>196</v>
      </c>
      <c r="C77" s="45" t="s">
        <v>537</v>
      </c>
      <c r="D77" s="49">
        <v>10</v>
      </c>
      <c r="E77" s="49">
        <v>2</v>
      </c>
      <c r="F77" s="13">
        <v>8</v>
      </c>
      <c r="G77" s="13">
        <f>_xlfn.IFERROR(VLOOKUP(C77,#REF!,3,0),0)</f>
        <v>0</v>
      </c>
      <c r="H77" s="13" t="e">
        <f>#REF!</f>
        <v>#REF!</v>
      </c>
      <c r="I77" s="13" t="e">
        <f t="shared" si="3"/>
        <v>#REF!</v>
      </c>
      <c r="J77" s="13">
        <f>_xlfn.IFERROR(VLOOKUP(C77,#REF!,4,0),0)</f>
        <v>0</v>
      </c>
      <c r="K77" s="24">
        <v>12</v>
      </c>
      <c r="L77" s="24" t="e">
        <f t="shared" si="4"/>
        <v>#REF!</v>
      </c>
      <c r="M77" s="53"/>
    </row>
    <row r="78" spans="1:13" ht="15" customHeight="1" outlineLevel="1">
      <c r="A78" s="13">
        <f>SUBTOTAL(3,$B$6:B78)</f>
        <v>73</v>
      </c>
      <c r="B78" s="44" t="s">
        <v>199</v>
      </c>
      <c r="C78" s="45" t="s">
        <v>537</v>
      </c>
      <c r="D78" s="54">
        <v>14</v>
      </c>
      <c r="E78" s="54">
        <v>5</v>
      </c>
      <c r="F78" s="55">
        <v>9</v>
      </c>
      <c r="G78" s="13">
        <f>_xlfn.IFERROR(VLOOKUP(C78,#REF!,3,0),0)</f>
        <v>0</v>
      </c>
      <c r="H78" s="13" t="e">
        <f>#REF!</f>
        <v>#REF!</v>
      </c>
      <c r="I78" s="13" t="e">
        <f t="shared" si="3"/>
        <v>#REF!</v>
      </c>
      <c r="J78" s="13">
        <f>_xlfn.IFERROR(VLOOKUP(C78,#REF!,4,0),0)</f>
        <v>0</v>
      </c>
      <c r="K78" s="24">
        <v>12</v>
      </c>
      <c r="L78" s="24" t="e">
        <f t="shared" si="4"/>
        <v>#REF!</v>
      </c>
      <c r="M78" s="53"/>
    </row>
    <row r="79" spans="1:13" ht="15" customHeight="1" outlineLevel="1">
      <c r="A79" s="13">
        <f>SUBTOTAL(3,$B$6:B79)</f>
        <v>74</v>
      </c>
      <c r="B79" s="44" t="s">
        <v>202</v>
      </c>
      <c r="C79" s="45" t="s">
        <v>538</v>
      </c>
      <c r="D79" s="46">
        <v>9</v>
      </c>
      <c r="E79" s="46">
        <v>1</v>
      </c>
      <c r="F79" s="13">
        <v>8</v>
      </c>
      <c r="G79" s="13">
        <f>_xlfn.IFERROR(VLOOKUP(C79,#REF!,3,0),0)</f>
        <v>0</v>
      </c>
      <c r="H79" s="13" t="e">
        <f>#REF!</f>
        <v>#REF!</v>
      </c>
      <c r="I79" s="13" t="e">
        <f t="shared" si="3"/>
        <v>#REF!</v>
      </c>
      <c r="J79" s="13">
        <f>_xlfn.IFERROR(VLOOKUP(C79,#REF!,4,0),0)</f>
        <v>0</v>
      </c>
      <c r="K79" s="24">
        <v>12</v>
      </c>
      <c r="L79" s="24" t="e">
        <f t="shared" si="4"/>
        <v>#REF!</v>
      </c>
      <c r="M79" s="53"/>
    </row>
    <row r="80" spans="1:13" ht="15" customHeight="1" outlineLevel="1">
      <c r="A80" s="13">
        <f>SUBTOTAL(3,$B$6:B80)</f>
        <v>75</v>
      </c>
      <c r="B80" s="44" t="s">
        <v>205</v>
      </c>
      <c r="C80" s="45" t="s">
        <v>538</v>
      </c>
      <c r="D80" s="46">
        <v>11</v>
      </c>
      <c r="E80" s="46">
        <v>4</v>
      </c>
      <c r="F80" s="13">
        <v>7</v>
      </c>
      <c r="G80" s="13">
        <f>_xlfn.IFERROR(VLOOKUP(C80,#REF!,3,0),0)</f>
        <v>0</v>
      </c>
      <c r="H80" s="13" t="e">
        <f>#REF!</f>
        <v>#REF!</v>
      </c>
      <c r="I80" s="13" t="e">
        <f t="shared" si="3"/>
        <v>#REF!</v>
      </c>
      <c r="J80" s="13">
        <f>_xlfn.IFERROR(VLOOKUP(C80,#REF!,4,0),0)</f>
        <v>0</v>
      </c>
      <c r="K80" s="24">
        <v>12</v>
      </c>
      <c r="L80" s="24" t="e">
        <f t="shared" si="4"/>
        <v>#REF!</v>
      </c>
      <c r="M80" s="53"/>
    </row>
    <row r="81" spans="1:13" ht="15" customHeight="1" outlineLevel="1">
      <c r="A81" s="13">
        <f>SUBTOTAL(3,$B$6:B81)</f>
        <v>76</v>
      </c>
      <c r="B81" s="44" t="s">
        <v>208</v>
      </c>
      <c r="C81" s="45" t="s">
        <v>537</v>
      </c>
      <c r="D81" s="49">
        <v>10</v>
      </c>
      <c r="E81" s="49">
        <v>4</v>
      </c>
      <c r="F81" s="13">
        <v>6</v>
      </c>
      <c r="G81" s="13">
        <f>_xlfn.IFERROR(VLOOKUP(C81,#REF!,3,0),0)</f>
        <v>0</v>
      </c>
      <c r="H81" s="13" t="e">
        <f>#REF!</f>
        <v>#REF!</v>
      </c>
      <c r="I81" s="13" t="e">
        <f t="shared" si="3"/>
        <v>#REF!</v>
      </c>
      <c r="J81" s="13">
        <f>_xlfn.IFERROR(VLOOKUP(C81,#REF!,4,0),0)</f>
        <v>0</v>
      </c>
      <c r="K81" s="24">
        <v>12</v>
      </c>
      <c r="L81" s="24" t="e">
        <f t="shared" si="4"/>
        <v>#REF!</v>
      </c>
      <c r="M81" s="53"/>
    </row>
    <row r="82" spans="1:13" ht="15" customHeight="1" outlineLevel="1">
      <c r="A82" s="13">
        <f>SUBTOTAL(3,$B$6:B82)</f>
        <v>77</v>
      </c>
      <c r="B82" s="44" t="s">
        <v>211</v>
      </c>
      <c r="C82" s="45" t="s">
        <v>537</v>
      </c>
      <c r="D82" s="49">
        <v>11</v>
      </c>
      <c r="E82" s="49">
        <v>4</v>
      </c>
      <c r="F82" s="13">
        <v>7</v>
      </c>
      <c r="G82" s="13">
        <f>_xlfn.IFERROR(VLOOKUP(C82,#REF!,3,0),0)</f>
        <v>0</v>
      </c>
      <c r="H82" s="13" t="e">
        <f>#REF!</f>
        <v>#REF!</v>
      </c>
      <c r="I82" s="13" t="e">
        <f t="shared" si="3"/>
        <v>#REF!</v>
      </c>
      <c r="J82" s="13">
        <f>_xlfn.IFERROR(VLOOKUP(C82,#REF!,4,0),0)</f>
        <v>0</v>
      </c>
      <c r="K82" s="24">
        <v>12</v>
      </c>
      <c r="L82" s="24" t="e">
        <f t="shared" si="4"/>
        <v>#REF!</v>
      </c>
      <c r="M82" s="53"/>
    </row>
    <row r="83" spans="1:13" ht="15" customHeight="1" outlineLevel="1">
      <c r="A83" s="13">
        <f>SUBTOTAL(3,$B$6:B83)</f>
        <v>78</v>
      </c>
      <c r="B83" s="44" t="s">
        <v>214</v>
      </c>
      <c r="C83" s="45" t="s">
        <v>537</v>
      </c>
      <c r="D83" s="56">
        <v>14</v>
      </c>
      <c r="E83" s="56">
        <v>3</v>
      </c>
      <c r="F83" s="13">
        <v>11</v>
      </c>
      <c r="G83" s="13">
        <f>_xlfn.IFERROR(VLOOKUP(C83,#REF!,3,0),0)</f>
        <v>0</v>
      </c>
      <c r="H83" s="13" t="e">
        <f>#REF!</f>
        <v>#REF!</v>
      </c>
      <c r="I83" s="13" t="e">
        <f t="shared" si="3"/>
        <v>#REF!</v>
      </c>
      <c r="J83" s="13">
        <f>_xlfn.IFERROR(VLOOKUP(C83,#REF!,4,0),0)</f>
        <v>0</v>
      </c>
      <c r="K83" s="24">
        <v>12</v>
      </c>
      <c r="L83" s="24" t="e">
        <f t="shared" si="4"/>
        <v>#REF!</v>
      </c>
      <c r="M83" s="53"/>
    </row>
    <row r="84" spans="1:13" ht="15" customHeight="1" outlineLevel="1">
      <c r="A84" s="13">
        <f>SUBTOTAL(3,$B$6:B84)</f>
        <v>79</v>
      </c>
      <c r="B84" s="44" t="s">
        <v>217</v>
      </c>
      <c r="C84" s="45" t="s">
        <v>537</v>
      </c>
      <c r="D84" s="56">
        <v>11</v>
      </c>
      <c r="E84" s="56">
        <v>3</v>
      </c>
      <c r="F84" s="26">
        <v>8</v>
      </c>
      <c r="G84" s="13">
        <f>_xlfn.IFERROR(VLOOKUP(C84,#REF!,3,0),0)</f>
        <v>0</v>
      </c>
      <c r="H84" s="13" t="e">
        <f>#REF!</f>
        <v>#REF!</v>
      </c>
      <c r="I84" s="13" t="e">
        <f t="shared" si="3"/>
        <v>#REF!</v>
      </c>
      <c r="J84" s="13">
        <f>_xlfn.IFERROR(VLOOKUP(C84,#REF!,4,0),0)</f>
        <v>0</v>
      </c>
      <c r="K84" s="24">
        <v>12</v>
      </c>
      <c r="L84" s="24" t="e">
        <f t="shared" si="4"/>
        <v>#REF!</v>
      </c>
      <c r="M84" s="53"/>
    </row>
    <row r="85" spans="1:13" ht="15" customHeight="1" outlineLevel="1">
      <c r="A85" s="13">
        <f>SUBTOTAL(3,$B$6:B85)</f>
        <v>80</v>
      </c>
      <c r="B85" s="44" t="s">
        <v>220</v>
      </c>
      <c r="C85" s="45" t="s">
        <v>537</v>
      </c>
      <c r="D85" s="56">
        <v>14</v>
      </c>
      <c r="E85" s="56">
        <v>3</v>
      </c>
      <c r="F85" s="13">
        <v>11</v>
      </c>
      <c r="G85" s="13">
        <f>_xlfn.IFERROR(VLOOKUP(C85,#REF!,3,0),0)</f>
        <v>0</v>
      </c>
      <c r="H85" s="13" t="e">
        <f>#REF!</f>
        <v>#REF!</v>
      </c>
      <c r="I85" s="13" t="e">
        <f t="shared" si="3"/>
        <v>#REF!</v>
      </c>
      <c r="J85" s="13">
        <f>_xlfn.IFERROR(VLOOKUP(C85,#REF!,4,0),0)</f>
        <v>0</v>
      </c>
      <c r="K85" s="24">
        <v>12</v>
      </c>
      <c r="L85" s="24" t="e">
        <f t="shared" si="4"/>
        <v>#REF!</v>
      </c>
      <c r="M85" s="53"/>
    </row>
    <row r="86" spans="1:13" ht="15" customHeight="1" outlineLevel="1">
      <c r="A86" s="13">
        <f>SUBTOTAL(3,$B$6:B86)</f>
        <v>81</v>
      </c>
      <c r="B86" s="44" t="s">
        <v>223</v>
      </c>
      <c r="C86" s="45" t="s">
        <v>537</v>
      </c>
      <c r="D86" s="56">
        <v>12</v>
      </c>
      <c r="E86" s="56">
        <v>4</v>
      </c>
      <c r="F86" s="13">
        <v>8</v>
      </c>
      <c r="G86" s="13">
        <f>_xlfn.IFERROR(VLOOKUP(C86,#REF!,3,0),0)</f>
        <v>0</v>
      </c>
      <c r="H86" s="13" t="e">
        <f>#REF!</f>
        <v>#REF!</v>
      </c>
      <c r="I86" s="13" t="e">
        <f t="shared" si="3"/>
        <v>#REF!</v>
      </c>
      <c r="J86" s="13">
        <f>_xlfn.IFERROR(VLOOKUP(C86,#REF!,4,0),0)</f>
        <v>0</v>
      </c>
      <c r="K86" s="24">
        <v>12</v>
      </c>
      <c r="L86" s="24" t="e">
        <f t="shared" si="4"/>
        <v>#REF!</v>
      </c>
      <c r="M86" s="53"/>
    </row>
    <row r="87" spans="1:13" ht="15" customHeight="1" outlineLevel="1">
      <c r="A87" s="13">
        <f>SUBTOTAL(3,$B$6:B87)</f>
        <v>82</v>
      </c>
      <c r="B87" s="44" t="s">
        <v>226</v>
      </c>
      <c r="C87" s="45" t="s">
        <v>537</v>
      </c>
      <c r="D87" s="56">
        <v>12</v>
      </c>
      <c r="E87" s="56">
        <v>4</v>
      </c>
      <c r="F87" s="13">
        <v>8</v>
      </c>
      <c r="G87" s="13">
        <f>_xlfn.IFERROR(VLOOKUP(C87,#REF!,3,0),0)</f>
        <v>0</v>
      </c>
      <c r="H87" s="13" t="e">
        <f>#REF!</f>
        <v>#REF!</v>
      </c>
      <c r="I87" s="13" t="e">
        <f t="shared" si="3"/>
        <v>#REF!</v>
      </c>
      <c r="J87" s="13">
        <f>_xlfn.IFERROR(VLOOKUP(C87,#REF!,4,0),0)</f>
        <v>0</v>
      </c>
      <c r="K87" s="24">
        <v>12</v>
      </c>
      <c r="L87" s="24" t="e">
        <f t="shared" si="4"/>
        <v>#REF!</v>
      </c>
      <c r="M87" s="53"/>
    </row>
    <row r="88" spans="1:13" ht="15" customHeight="1" outlineLevel="1">
      <c r="A88" s="13">
        <f>SUBTOTAL(3,$B$6:B88)</f>
        <v>83</v>
      </c>
      <c r="B88" s="44" t="s">
        <v>229</v>
      </c>
      <c r="C88" s="45" t="s">
        <v>537</v>
      </c>
      <c r="D88" s="56">
        <v>9</v>
      </c>
      <c r="E88" s="56">
        <v>1</v>
      </c>
      <c r="F88" s="13">
        <v>8</v>
      </c>
      <c r="G88" s="13">
        <f>_xlfn.IFERROR(VLOOKUP(C88,#REF!,3,0),0)</f>
        <v>0</v>
      </c>
      <c r="H88" s="13" t="e">
        <f>#REF!</f>
        <v>#REF!</v>
      </c>
      <c r="I88" s="13" t="e">
        <f t="shared" si="3"/>
        <v>#REF!</v>
      </c>
      <c r="J88" s="13">
        <f>_xlfn.IFERROR(VLOOKUP(C88,#REF!,4,0),0)</f>
        <v>0</v>
      </c>
      <c r="K88" s="24">
        <v>12</v>
      </c>
      <c r="L88" s="24" t="e">
        <f t="shared" si="4"/>
        <v>#REF!</v>
      </c>
      <c r="M88" s="53"/>
    </row>
    <row r="89" spans="1:13" ht="15" customHeight="1" outlineLevel="1">
      <c r="A89" s="13">
        <f>SUBTOTAL(3,$B$6:B89)</f>
        <v>84</v>
      </c>
      <c r="B89" s="44" t="s">
        <v>232</v>
      </c>
      <c r="C89" s="45" t="s">
        <v>537</v>
      </c>
      <c r="D89" s="56">
        <v>10</v>
      </c>
      <c r="E89" s="56">
        <v>4</v>
      </c>
      <c r="F89" s="22">
        <v>6</v>
      </c>
      <c r="G89" s="13">
        <f>_xlfn.IFERROR(VLOOKUP(C89,#REF!,3,0),0)</f>
        <v>0</v>
      </c>
      <c r="H89" s="13" t="e">
        <f>#REF!</f>
        <v>#REF!</v>
      </c>
      <c r="I89" s="13" t="e">
        <f t="shared" si="3"/>
        <v>#REF!</v>
      </c>
      <c r="J89" s="13">
        <f>_xlfn.IFERROR(VLOOKUP(C89,#REF!,4,0),0)</f>
        <v>0</v>
      </c>
      <c r="K89" s="24">
        <v>12</v>
      </c>
      <c r="L89" s="24" t="e">
        <f t="shared" si="4"/>
        <v>#REF!</v>
      </c>
      <c r="M89" s="53"/>
    </row>
    <row r="90" spans="1:13" ht="15" customHeight="1">
      <c r="A90" s="13">
        <f>SUBTOTAL(3,$B$6:B90)</f>
        <v>85</v>
      </c>
      <c r="B90" s="44" t="s">
        <v>235</v>
      </c>
      <c r="C90" s="45" t="s">
        <v>537</v>
      </c>
      <c r="D90" s="56">
        <v>10</v>
      </c>
      <c r="E90" s="56">
        <v>0</v>
      </c>
      <c r="F90" s="13">
        <v>10</v>
      </c>
      <c r="G90" s="13">
        <f>_xlfn.IFERROR(VLOOKUP(C90,#REF!,3,0),0)</f>
        <v>0</v>
      </c>
      <c r="H90" s="13" t="e">
        <f>#REF!</f>
        <v>#REF!</v>
      </c>
      <c r="I90" s="13" t="e">
        <f t="shared" si="3"/>
        <v>#REF!</v>
      </c>
      <c r="J90" s="13">
        <f>_xlfn.IFERROR(VLOOKUP(C90,#REF!,4,0),0)</f>
        <v>0</v>
      </c>
      <c r="K90" s="24">
        <v>12</v>
      </c>
      <c r="L90" s="24" t="e">
        <f t="shared" si="4"/>
        <v>#REF!</v>
      </c>
      <c r="M90" s="53"/>
    </row>
    <row r="91" spans="1:13" ht="15" customHeight="1" outlineLevel="1">
      <c r="A91" s="13">
        <f>SUBTOTAL(3,$B$6:B91)</f>
        <v>86</v>
      </c>
      <c r="B91" s="34" t="s">
        <v>189</v>
      </c>
      <c r="C91" s="43"/>
      <c r="D91" s="42">
        <f>SUM(D74:D90)</f>
        <v>213</v>
      </c>
      <c r="E91" s="42">
        <f>SUM(E74:E90)</f>
        <v>45</v>
      </c>
      <c r="F91" s="42">
        <f>SUM(F74:F90)</f>
        <v>168</v>
      </c>
      <c r="G91" s="13" t="s">
        <v>320</v>
      </c>
      <c r="H91" s="13" t="s">
        <v>320</v>
      </c>
      <c r="I91" s="13" t="s">
        <v>320</v>
      </c>
      <c r="J91" s="13" t="s">
        <v>320</v>
      </c>
      <c r="K91" s="24" t="s">
        <v>320</v>
      </c>
      <c r="L91" s="42" t="e">
        <f>SUM(L74:L90)</f>
        <v>#REF!</v>
      </c>
      <c r="M91" s="53"/>
    </row>
    <row r="92" spans="1:13" ht="15" customHeight="1" outlineLevel="1">
      <c r="A92" s="13">
        <f>SUBTOTAL(3,$B$6:B92)</f>
        <v>87</v>
      </c>
      <c r="B92" s="44" t="s">
        <v>546</v>
      </c>
      <c r="C92" s="45" t="s">
        <v>322</v>
      </c>
      <c r="D92" s="46">
        <v>27</v>
      </c>
      <c r="E92" s="46">
        <v>0</v>
      </c>
      <c r="F92" s="57">
        <v>27</v>
      </c>
      <c r="G92" s="13">
        <f>_xlfn.IFERROR(VLOOKUP(C92,#REF!,3,0),0)</f>
        <v>0</v>
      </c>
      <c r="H92" s="13" t="e">
        <f>#REF!</f>
        <v>#REF!</v>
      </c>
      <c r="I92" s="13" t="e">
        <f t="shared" si="3"/>
        <v>#REF!</v>
      </c>
      <c r="J92" s="13">
        <f>_xlfn.IFERROR(VLOOKUP(C92,#REF!,4,0),0)</f>
        <v>0</v>
      </c>
      <c r="K92" s="24">
        <v>12</v>
      </c>
      <c r="L92" s="24" t="e">
        <f t="shared" si="4"/>
        <v>#REF!</v>
      </c>
      <c r="M92" s="53"/>
    </row>
    <row r="93" spans="1:13" ht="15" customHeight="1" outlineLevel="1">
      <c r="A93" s="13">
        <f>SUBTOTAL(3,$B$6:B93)</f>
        <v>88</v>
      </c>
      <c r="B93" s="44" t="s">
        <v>241</v>
      </c>
      <c r="C93" s="45" t="s">
        <v>322</v>
      </c>
      <c r="D93" s="46">
        <v>21</v>
      </c>
      <c r="E93" s="46">
        <v>0</v>
      </c>
      <c r="F93" s="13">
        <v>21</v>
      </c>
      <c r="G93" s="13">
        <f>_xlfn.IFERROR(VLOOKUP(C93,#REF!,3,0),0)</f>
        <v>0</v>
      </c>
      <c r="H93" s="13" t="e">
        <f>#REF!</f>
        <v>#REF!</v>
      </c>
      <c r="I93" s="13" t="e">
        <f t="shared" si="3"/>
        <v>#REF!</v>
      </c>
      <c r="J93" s="13">
        <f>_xlfn.IFERROR(VLOOKUP(C93,#REF!,4,0),0)</f>
        <v>0</v>
      </c>
      <c r="K93" s="24">
        <v>12</v>
      </c>
      <c r="L93" s="24" t="e">
        <f t="shared" si="4"/>
        <v>#REF!</v>
      </c>
      <c r="M93" s="53"/>
    </row>
    <row r="94" spans="1:13" ht="15" customHeight="1" outlineLevel="1">
      <c r="A94" s="13">
        <f>SUBTOTAL(3,$B$6:B94)</f>
        <v>89</v>
      </c>
      <c r="B94" s="44" t="s">
        <v>244</v>
      </c>
      <c r="C94" s="45" t="s">
        <v>538</v>
      </c>
      <c r="D94" s="46">
        <v>12</v>
      </c>
      <c r="E94" s="46">
        <v>4</v>
      </c>
      <c r="F94" s="13">
        <v>8</v>
      </c>
      <c r="G94" s="13">
        <f>_xlfn.IFERROR(VLOOKUP(C94,#REF!,3,0),0)</f>
        <v>0</v>
      </c>
      <c r="H94" s="13" t="e">
        <f>#REF!</f>
        <v>#REF!</v>
      </c>
      <c r="I94" s="13" t="e">
        <f t="shared" si="3"/>
        <v>#REF!</v>
      </c>
      <c r="J94" s="13">
        <f>_xlfn.IFERROR(VLOOKUP(C94,#REF!,4,0),0)</f>
        <v>0</v>
      </c>
      <c r="K94" s="24">
        <v>12</v>
      </c>
      <c r="L94" s="24" t="e">
        <f t="shared" si="4"/>
        <v>#REF!</v>
      </c>
      <c r="M94" s="53"/>
    </row>
    <row r="95" spans="1:13" ht="15" customHeight="1" outlineLevel="1">
      <c r="A95" s="13">
        <f>SUBTOTAL(3,$B$6:B95)</f>
        <v>90</v>
      </c>
      <c r="B95" s="44" t="s">
        <v>247</v>
      </c>
      <c r="C95" s="45" t="s">
        <v>537</v>
      </c>
      <c r="D95" s="46">
        <v>18</v>
      </c>
      <c r="E95" s="46">
        <v>1</v>
      </c>
      <c r="F95" s="13">
        <v>17</v>
      </c>
      <c r="G95" s="13">
        <f>_xlfn.IFERROR(VLOOKUP(C95,#REF!,3,0),0)</f>
        <v>0</v>
      </c>
      <c r="H95" s="13" t="e">
        <f>#REF!</f>
        <v>#REF!</v>
      </c>
      <c r="I95" s="13" t="e">
        <f t="shared" si="3"/>
        <v>#REF!</v>
      </c>
      <c r="J95" s="13">
        <f>_xlfn.IFERROR(VLOOKUP(C95,#REF!,4,0),0)</f>
        <v>0</v>
      </c>
      <c r="K95" s="24">
        <v>12</v>
      </c>
      <c r="L95" s="24" t="e">
        <f t="shared" si="4"/>
        <v>#REF!</v>
      </c>
      <c r="M95" s="53"/>
    </row>
    <row r="96" spans="1:13" ht="15" customHeight="1" outlineLevel="1">
      <c r="A96" s="13">
        <f>SUBTOTAL(3,$B$6:B96)</f>
        <v>91</v>
      </c>
      <c r="B96" s="44" t="s">
        <v>250</v>
      </c>
      <c r="C96" s="45" t="s">
        <v>538</v>
      </c>
      <c r="D96" s="46">
        <v>13</v>
      </c>
      <c r="E96" s="46">
        <v>0</v>
      </c>
      <c r="F96" s="13">
        <v>13</v>
      </c>
      <c r="G96" s="13">
        <f>_xlfn.IFERROR(VLOOKUP(C96,#REF!,3,0),0)</f>
        <v>0</v>
      </c>
      <c r="H96" s="13" t="e">
        <f>#REF!</f>
        <v>#REF!</v>
      </c>
      <c r="I96" s="13" t="e">
        <f t="shared" si="3"/>
        <v>#REF!</v>
      </c>
      <c r="J96" s="13">
        <f>_xlfn.IFERROR(VLOOKUP(C96,#REF!,4,0),0)</f>
        <v>0</v>
      </c>
      <c r="K96" s="24">
        <v>12</v>
      </c>
      <c r="L96" s="24" t="e">
        <f t="shared" si="4"/>
        <v>#REF!</v>
      </c>
      <c r="M96" s="53"/>
    </row>
    <row r="97" spans="1:13" ht="15" customHeight="1" outlineLevel="1">
      <c r="A97" s="13">
        <f>SUBTOTAL(3,$B$6:B97)</f>
        <v>92</v>
      </c>
      <c r="B97" s="44" t="s">
        <v>253</v>
      </c>
      <c r="C97" s="45" t="s">
        <v>538</v>
      </c>
      <c r="D97" s="58">
        <v>10</v>
      </c>
      <c r="E97" s="58">
        <v>1</v>
      </c>
      <c r="F97" s="13">
        <v>9</v>
      </c>
      <c r="G97" s="13">
        <f>_xlfn.IFERROR(VLOOKUP(C97,#REF!,3,0),0)</f>
        <v>0</v>
      </c>
      <c r="H97" s="13" t="e">
        <f>#REF!</f>
        <v>#REF!</v>
      </c>
      <c r="I97" s="13" t="e">
        <f t="shared" si="3"/>
        <v>#REF!</v>
      </c>
      <c r="J97" s="13">
        <f>_xlfn.IFERROR(VLOOKUP(C97,#REF!,4,0),0)</f>
        <v>0</v>
      </c>
      <c r="K97" s="24">
        <v>12</v>
      </c>
      <c r="L97" s="24" t="e">
        <f t="shared" si="4"/>
        <v>#REF!</v>
      </c>
      <c r="M97" s="53"/>
    </row>
    <row r="98" spans="1:13" ht="15" customHeight="1" outlineLevel="1">
      <c r="A98" s="13">
        <f>SUBTOTAL(3,$B$6:B98)</f>
        <v>93</v>
      </c>
      <c r="B98" s="44" t="s">
        <v>256</v>
      </c>
      <c r="C98" s="45" t="s">
        <v>537</v>
      </c>
      <c r="D98" s="46">
        <v>11</v>
      </c>
      <c r="E98" s="46">
        <v>0</v>
      </c>
      <c r="F98" s="13">
        <v>11</v>
      </c>
      <c r="G98" s="13">
        <f>_xlfn.IFERROR(VLOOKUP(C98,#REF!,3,0),0)</f>
        <v>0</v>
      </c>
      <c r="H98" s="13" t="e">
        <f>#REF!</f>
        <v>#REF!</v>
      </c>
      <c r="I98" s="13" t="e">
        <f t="shared" si="3"/>
        <v>#REF!</v>
      </c>
      <c r="J98" s="13">
        <f>_xlfn.IFERROR(VLOOKUP(C98,#REF!,4,0),0)</f>
        <v>0</v>
      </c>
      <c r="K98" s="24">
        <v>12</v>
      </c>
      <c r="L98" s="24" t="e">
        <f t="shared" si="4"/>
        <v>#REF!</v>
      </c>
      <c r="M98" s="53"/>
    </row>
    <row r="99" spans="1:13" ht="15" customHeight="1" outlineLevel="1">
      <c r="A99" s="13">
        <f>SUBTOTAL(3,$B$6:B99)</f>
        <v>94</v>
      </c>
      <c r="B99" s="44" t="s">
        <v>259</v>
      </c>
      <c r="C99" s="45" t="s">
        <v>537</v>
      </c>
      <c r="D99" s="46">
        <v>13</v>
      </c>
      <c r="E99" s="46">
        <v>5</v>
      </c>
      <c r="F99" s="13">
        <v>8</v>
      </c>
      <c r="G99" s="13">
        <f>_xlfn.IFERROR(VLOOKUP(C99,#REF!,3,0),0)</f>
        <v>0</v>
      </c>
      <c r="H99" s="13" t="e">
        <f>#REF!</f>
        <v>#REF!</v>
      </c>
      <c r="I99" s="13" t="e">
        <f t="shared" si="3"/>
        <v>#REF!</v>
      </c>
      <c r="J99" s="13">
        <f>_xlfn.IFERROR(VLOOKUP(C99,#REF!,4,0),0)</f>
        <v>0</v>
      </c>
      <c r="K99" s="24">
        <v>12</v>
      </c>
      <c r="L99" s="24" t="e">
        <f t="shared" si="4"/>
        <v>#REF!</v>
      </c>
      <c r="M99" s="53"/>
    </row>
    <row r="100" spans="1:13" ht="15" customHeight="1" outlineLevel="1">
      <c r="A100" s="13">
        <f>SUBTOTAL(3,$B$6:B100)</f>
        <v>95</v>
      </c>
      <c r="B100" s="44" t="s">
        <v>262</v>
      </c>
      <c r="C100" s="45" t="s">
        <v>537</v>
      </c>
      <c r="D100" s="46">
        <v>12</v>
      </c>
      <c r="E100" s="46">
        <v>1</v>
      </c>
      <c r="F100" s="13">
        <v>11</v>
      </c>
      <c r="G100" s="13">
        <f>_xlfn.IFERROR(VLOOKUP(C100,#REF!,3,0),0)</f>
        <v>0</v>
      </c>
      <c r="H100" s="13" t="e">
        <f>#REF!</f>
        <v>#REF!</v>
      </c>
      <c r="I100" s="13" t="e">
        <f t="shared" si="3"/>
        <v>#REF!</v>
      </c>
      <c r="J100" s="13">
        <f>_xlfn.IFERROR(VLOOKUP(C100,#REF!,4,0),0)</f>
        <v>0</v>
      </c>
      <c r="K100" s="24">
        <v>12</v>
      </c>
      <c r="L100" s="24" t="e">
        <f t="shared" si="4"/>
        <v>#REF!</v>
      </c>
      <c r="M100" s="53"/>
    </row>
    <row r="101" spans="1:13" ht="15" customHeight="1" outlineLevel="1">
      <c r="A101" s="13">
        <f>SUBTOTAL(3,$B$6:B101)</f>
        <v>96</v>
      </c>
      <c r="B101" s="44" t="s">
        <v>265</v>
      </c>
      <c r="C101" s="45" t="s">
        <v>537</v>
      </c>
      <c r="D101" s="46">
        <v>10</v>
      </c>
      <c r="E101" s="46">
        <v>2</v>
      </c>
      <c r="F101" s="13">
        <v>8</v>
      </c>
      <c r="G101" s="13">
        <f>_xlfn.IFERROR(VLOOKUP(C101,#REF!,3,0),0)</f>
        <v>0</v>
      </c>
      <c r="H101" s="13" t="e">
        <f>#REF!</f>
        <v>#REF!</v>
      </c>
      <c r="I101" s="13" t="e">
        <f t="shared" si="3"/>
        <v>#REF!</v>
      </c>
      <c r="J101" s="13">
        <f>_xlfn.IFERROR(VLOOKUP(C101,#REF!,4,0),0)</f>
        <v>0</v>
      </c>
      <c r="K101" s="24">
        <v>12</v>
      </c>
      <c r="L101" s="24" t="e">
        <f t="shared" si="4"/>
        <v>#REF!</v>
      </c>
      <c r="M101" s="53"/>
    </row>
    <row r="102" spans="1:13" ht="15" customHeight="1" outlineLevel="1">
      <c r="A102" s="13">
        <f>SUBTOTAL(3,$B$6:B102)</f>
        <v>97</v>
      </c>
      <c r="B102" s="44" t="s">
        <v>268</v>
      </c>
      <c r="C102" s="45" t="s">
        <v>537</v>
      </c>
      <c r="D102" s="46">
        <v>12</v>
      </c>
      <c r="E102" s="46">
        <v>0</v>
      </c>
      <c r="F102" s="13">
        <v>12</v>
      </c>
      <c r="G102" s="13">
        <f>_xlfn.IFERROR(VLOOKUP(C102,#REF!,3,0),0)</f>
        <v>0</v>
      </c>
      <c r="H102" s="13" t="e">
        <f>#REF!</f>
        <v>#REF!</v>
      </c>
      <c r="I102" s="13" t="e">
        <f t="shared" si="3"/>
        <v>#REF!</v>
      </c>
      <c r="J102" s="13">
        <f>_xlfn.IFERROR(VLOOKUP(C102,#REF!,4,0),0)</f>
        <v>0</v>
      </c>
      <c r="K102" s="24">
        <v>12</v>
      </c>
      <c r="L102" s="24" t="e">
        <f t="shared" si="4"/>
        <v>#REF!</v>
      </c>
      <c r="M102" s="53"/>
    </row>
    <row r="103" spans="1:13" ht="15" customHeight="1" outlineLevel="1">
      <c r="A103" s="13">
        <f>SUBTOTAL(3,$B$6:B103)</f>
        <v>98</v>
      </c>
      <c r="B103" s="44" t="s">
        <v>271</v>
      </c>
      <c r="C103" s="45" t="s">
        <v>537</v>
      </c>
      <c r="D103" s="46">
        <v>11</v>
      </c>
      <c r="E103" s="46">
        <v>1</v>
      </c>
      <c r="F103" s="13">
        <v>10</v>
      </c>
      <c r="G103" s="13">
        <f>_xlfn.IFERROR(VLOOKUP(C103,#REF!,3,0),0)</f>
        <v>0</v>
      </c>
      <c r="H103" s="13" t="e">
        <f>#REF!</f>
        <v>#REF!</v>
      </c>
      <c r="I103" s="13" t="e">
        <f t="shared" si="3"/>
        <v>#REF!</v>
      </c>
      <c r="J103" s="13">
        <f>_xlfn.IFERROR(VLOOKUP(C103,#REF!,4,0),0)</f>
        <v>0</v>
      </c>
      <c r="K103" s="24">
        <v>12</v>
      </c>
      <c r="L103" s="24" t="e">
        <f t="shared" si="4"/>
        <v>#REF!</v>
      </c>
      <c r="M103" s="53"/>
    </row>
    <row r="104" spans="1:13" ht="15" customHeight="1">
      <c r="A104" s="13">
        <f>SUBTOTAL(3,$B$6:B104)</f>
        <v>99</v>
      </c>
      <c r="B104" s="44" t="s">
        <v>274</v>
      </c>
      <c r="C104" s="45" t="s">
        <v>537</v>
      </c>
      <c r="D104" s="46">
        <v>10</v>
      </c>
      <c r="E104" s="46">
        <v>0</v>
      </c>
      <c r="F104" s="13">
        <v>10</v>
      </c>
      <c r="G104" s="13">
        <f>_xlfn.IFERROR(VLOOKUP(C104,#REF!,3,0),0)</f>
        <v>0</v>
      </c>
      <c r="H104" s="13" t="e">
        <f>#REF!</f>
        <v>#REF!</v>
      </c>
      <c r="I104" s="13" t="e">
        <f t="shared" si="3"/>
        <v>#REF!</v>
      </c>
      <c r="J104" s="13">
        <f>_xlfn.IFERROR(VLOOKUP(C104,#REF!,4,0),0)</f>
        <v>0</v>
      </c>
      <c r="K104" s="24">
        <v>12</v>
      </c>
      <c r="L104" s="24" t="e">
        <f t="shared" si="4"/>
        <v>#REF!</v>
      </c>
      <c r="M104" s="53"/>
    </row>
    <row r="105" spans="1:13" ht="15" customHeight="1" outlineLevel="1">
      <c r="A105" s="13">
        <f>SUBTOTAL(3,$B$6:B105)</f>
        <v>100</v>
      </c>
      <c r="B105" s="34" t="s">
        <v>240</v>
      </c>
      <c r="C105" s="43"/>
      <c r="D105" s="42">
        <f>SUM(D92:D104)</f>
        <v>180</v>
      </c>
      <c r="E105" s="42">
        <f>SUM(E92:E104)</f>
        <v>15</v>
      </c>
      <c r="F105" s="42">
        <f>SUM(F92:F104)</f>
        <v>165</v>
      </c>
      <c r="G105" s="13" t="s">
        <v>320</v>
      </c>
      <c r="H105" s="13" t="s">
        <v>320</v>
      </c>
      <c r="I105" s="13" t="s">
        <v>320</v>
      </c>
      <c r="J105" s="13" t="s">
        <v>320</v>
      </c>
      <c r="K105" s="24" t="s">
        <v>320</v>
      </c>
      <c r="L105" s="42" t="e">
        <f>SUM(L92:L104)</f>
        <v>#REF!</v>
      </c>
      <c r="M105" s="53"/>
    </row>
    <row r="106" spans="1:13" ht="15" customHeight="1" outlineLevel="1">
      <c r="A106" s="13">
        <f>SUBTOTAL(3,$B$6:B106)</f>
        <v>101</v>
      </c>
      <c r="B106" s="59" t="s">
        <v>547</v>
      </c>
      <c r="C106" s="60" t="s">
        <v>322</v>
      </c>
      <c r="D106" s="46">
        <v>24</v>
      </c>
      <c r="E106" s="46">
        <v>0</v>
      </c>
      <c r="F106" s="23">
        <v>24</v>
      </c>
      <c r="G106" s="13">
        <f>_xlfn.IFERROR(VLOOKUP(C106,#REF!,3,0),0)</f>
        <v>0</v>
      </c>
      <c r="H106" s="13" t="e">
        <f>#REF!</f>
        <v>#REF!</v>
      </c>
      <c r="I106" s="13" t="e">
        <f t="shared" si="3"/>
        <v>#REF!</v>
      </c>
      <c r="J106" s="13">
        <f>_xlfn.IFERROR(VLOOKUP(C106,#REF!,4,0),0)</f>
        <v>0</v>
      </c>
      <c r="K106" s="24">
        <v>12</v>
      </c>
      <c r="L106" s="24" t="e">
        <f t="shared" si="4"/>
        <v>#REF!</v>
      </c>
      <c r="M106" s="62"/>
    </row>
    <row r="107" spans="1:13" ht="15" customHeight="1" outlineLevel="1">
      <c r="A107" s="13">
        <f>SUBTOTAL(3,$B$6:B107)</f>
        <v>102</v>
      </c>
      <c r="B107" s="59" t="s">
        <v>280</v>
      </c>
      <c r="C107" s="60" t="s">
        <v>322</v>
      </c>
      <c r="D107" s="46">
        <v>24</v>
      </c>
      <c r="E107" s="46">
        <v>8</v>
      </c>
      <c r="F107" s="23">
        <v>16</v>
      </c>
      <c r="G107" s="13">
        <f>_xlfn.IFERROR(VLOOKUP(C107,#REF!,3,0),0)</f>
        <v>0</v>
      </c>
      <c r="H107" s="13" t="e">
        <f>#REF!</f>
        <v>#REF!</v>
      </c>
      <c r="I107" s="13" t="e">
        <f t="shared" si="3"/>
        <v>#REF!</v>
      </c>
      <c r="J107" s="13">
        <f>_xlfn.IFERROR(VLOOKUP(C107,#REF!,4,0),0)</f>
        <v>0</v>
      </c>
      <c r="K107" s="24">
        <v>12</v>
      </c>
      <c r="L107" s="24" t="e">
        <f t="shared" si="4"/>
        <v>#REF!</v>
      </c>
      <c r="M107" s="62"/>
    </row>
    <row r="108" spans="1:13" ht="15" customHeight="1" outlineLevel="1">
      <c r="A108" s="13">
        <f>SUBTOTAL(3,$B$6:B108)</f>
        <v>103</v>
      </c>
      <c r="B108" s="59" t="s">
        <v>283</v>
      </c>
      <c r="C108" s="45" t="s">
        <v>538</v>
      </c>
      <c r="D108" s="46">
        <v>14</v>
      </c>
      <c r="E108" s="46">
        <v>5</v>
      </c>
      <c r="F108" s="23">
        <v>9</v>
      </c>
      <c r="G108" s="13">
        <f>_xlfn.IFERROR(VLOOKUP(C108,#REF!,3,0),0)</f>
        <v>0</v>
      </c>
      <c r="H108" s="13" t="e">
        <f>#REF!</f>
        <v>#REF!</v>
      </c>
      <c r="I108" s="13" t="e">
        <f t="shared" si="3"/>
        <v>#REF!</v>
      </c>
      <c r="J108" s="13">
        <f>_xlfn.IFERROR(VLOOKUP(C108,#REF!,4,0),0)</f>
        <v>0</v>
      </c>
      <c r="K108" s="24">
        <v>12</v>
      </c>
      <c r="L108" s="24" t="e">
        <f t="shared" si="4"/>
        <v>#REF!</v>
      </c>
      <c r="M108" s="62"/>
    </row>
    <row r="109" spans="1:13" ht="15" customHeight="1" outlineLevel="1">
      <c r="A109" s="13">
        <f>SUBTOTAL(3,$B$6:B109)</f>
        <v>104</v>
      </c>
      <c r="B109" s="59" t="s">
        <v>286</v>
      </c>
      <c r="C109" s="45" t="s">
        <v>538</v>
      </c>
      <c r="D109" s="46">
        <v>10</v>
      </c>
      <c r="E109" s="46">
        <v>0</v>
      </c>
      <c r="F109" s="23">
        <v>10</v>
      </c>
      <c r="G109" s="13">
        <f>_xlfn.IFERROR(VLOOKUP(C109,#REF!,3,0),0)</f>
        <v>0</v>
      </c>
      <c r="H109" s="13" t="e">
        <f>#REF!</f>
        <v>#REF!</v>
      </c>
      <c r="I109" s="13" t="e">
        <f t="shared" si="3"/>
        <v>#REF!</v>
      </c>
      <c r="J109" s="13">
        <f>_xlfn.IFERROR(VLOOKUP(C109,#REF!,4,0),0)</f>
        <v>0</v>
      </c>
      <c r="K109" s="24">
        <v>12</v>
      </c>
      <c r="L109" s="24" t="e">
        <f t="shared" si="4"/>
        <v>#REF!</v>
      </c>
      <c r="M109" s="62"/>
    </row>
    <row r="110" spans="1:13" ht="15" customHeight="1" outlineLevel="1">
      <c r="A110" s="13">
        <f>SUBTOTAL(3,$B$6:B110)</f>
        <v>105</v>
      </c>
      <c r="B110" s="59" t="s">
        <v>289</v>
      </c>
      <c r="C110" s="45" t="s">
        <v>537</v>
      </c>
      <c r="D110" s="46">
        <v>12</v>
      </c>
      <c r="E110" s="46">
        <v>4</v>
      </c>
      <c r="F110" s="23">
        <v>8</v>
      </c>
      <c r="G110" s="13">
        <f>_xlfn.IFERROR(VLOOKUP(C110,#REF!,3,0),0)</f>
        <v>0</v>
      </c>
      <c r="H110" s="13" t="e">
        <f>#REF!</f>
        <v>#REF!</v>
      </c>
      <c r="I110" s="13" t="e">
        <f t="shared" si="3"/>
        <v>#REF!</v>
      </c>
      <c r="J110" s="13">
        <f>_xlfn.IFERROR(VLOOKUP(C110,#REF!,4,0),0)</f>
        <v>0</v>
      </c>
      <c r="K110" s="24">
        <v>12</v>
      </c>
      <c r="L110" s="24" t="e">
        <f t="shared" si="4"/>
        <v>#REF!</v>
      </c>
      <c r="M110" s="62"/>
    </row>
    <row r="111" spans="1:13" ht="15" customHeight="1" outlineLevel="1">
      <c r="A111" s="13">
        <f>SUBTOTAL(3,$B$6:B111)</f>
        <v>106</v>
      </c>
      <c r="B111" s="59" t="s">
        <v>292</v>
      </c>
      <c r="C111" s="61" t="s">
        <v>537</v>
      </c>
      <c r="D111" s="46">
        <v>11</v>
      </c>
      <c r="E111" s="46">
        <v>1</v>
      </c>
      <c r="F111" s="23">
        <v>10</v>
      </c>
      <c r="G111" s="13">
        <f>_xlfn.IFERROR(VLOOKUP(C111,#REF!,3,0),0)</f>
        <v>0</v>
      </c>
      <c r="H111" s="13" t="e">
        <f>#REF!</f>
        <v>#REF!</v>
      </c>
      <c r="I111" s="13" t="e">
        <f t="shared" si="3"/>
        <v>#REF!</v>
      </c>
      <c r="J111" s="13">
        <f>_xlfn.IFERROR(VLOOKUP(C111,#REF!,4,0),0)</f>
        <v>0</v>
      </c>
      <c r="K111" s="24">
        <v>12</v>
      </c>
      <c r="L111" s="24" t="e">
        <f t="shared" si="4"/>
        <v>#REF!</v>
      </c>
      <c r="M111" s="62"/>
    </row>
    <row r="112" spans="1:13" ht="15" customHeight="1" outlineLevel="1">
      <c r="A112" s="13">
        <f>SUBTOTAL(3,$B$6:B112)</f>
        <v>107</v>
      </c>
      <c r="B112" s="59" t="s">
        <v>295</v>
      </c>
      <c r="C112" s="61" t="s">
        <v>537</v>
      </c>
      <c r="D112" s="46">
        <v>12</v>
      </c>
      <c r="E112" s="46">
        <v>2</v>
      </c>
      <c r="F112" s="23">
        <v>10</v>
      </c>
      <c r="G112" s="13">
        <f>_xlfn.IFERROR(VLOOKUP(C112,#REF!,3,0),0)</f>
        <v>0</v>
      </c>
      <c r="H112" s="13" t="e">
        <f>#REF!</f>
        <v>#REF!</v>
      </c>
      <c r="I112" s="13" t="e">
        <f t="shared" si="3"/>
        <v>#REF!</v>
      </c>
      <c r="J112" s="13">
        <f>_xlfn.IFERROR(VLOOKUP(C112,#REF!,4,0),0)</f>
        <v>0</v>
      </c>
      <c r="K112" s="24">
        <v>12</v>
      </c>
      <c r="L112" s="24" t="e">
        <f t="shared" si="4"/>
        <v>#REF!</v>
      </c>
      <c r="M112" s="62"/>
    </row>
    <row r="113" spans="1:13" ht="15" customHeight="1" outlineLevel="1">
      <c r="A113" s="13">
        <f>SUBTOTAL(3,$B$6:B113)</f>
        <v>108</v>
      </c>
      <c r="B113" s="59" t="s">
        <v>298</v>
      </c>
      <c r="C113" s="45" t="s">
        <v>537</v>
      </c>
      <c r="D113" s="46">
        <v>10</v>
      </c>
      <c r="E113" s="46">
        <v>3</v>
      </c>
      <c r="F113" s="23">
        <v>7</v>
      </c>
      <c r="G113" s="13">
        <f>_xlfn.IFERROR(VLOOKUP(C113,#REF!,3,0),0)</f>
        <v>0</v>
      </c>
      <c r="H113" s="13" t="e">
        <f>#REF!</f>
        <v>#REF!</v>
      </c>
      <c r="I113" s="13" t="e">
        <f t="shared" si="3"/>
        <v>#REF!</v>
      </c>
      <c r="J113" s="13">
        <f>_xlfn.IFERROR(VLOOKUP(C113,#REF!,4,0),0)</f>
        <v>0</v>
      </c>
      <c r="K113" s="24">
        <v>12</v>
      </c>
      <c r="L113" s="24" t="e">
        <f t="shared" si="4"/>
        <v>#REF!</v>
      </c>
      <c r="M113" s="62"/>
    </row>
    <row r="114" spans="1:13" ht="15" customHeight="1">
      <c r="A114" s="13">
        <f>SUBTOTAL(3,$B$6:B114)</f>
        <v>109</v>
      </c>
      <c r="B114" s="59" t="s">
        <v>301</v>
      </c>
      <c r="C114" s="45" t="s">
        <v>537</v>
      </c>
      <c r="D114" s="46">
        <v>11</v>
      </c>
      <c r="E114" s="46">
        <v>5</v>
      </c>
      <c r="F114" s="23">
        <v>6</v>
      </c>
      <c r="G114" s="13">
        <f>_xlfn.IFERROR(VLOOKUP(C114,#REF!,3,0),0)</f>
        <v>0</v>
      </c>
      <c r="H114" s="13" t="e">
        <f>#REF!</f>
        <v>#REF!</v>
      </c>
      <c r="I114" s="13" t="e">
        <f t="shared" si="3"/>
        <v>#REF!</v>
      </c>
      <c r="J114" s="13">
        <f>_xlfn.IFERROR(VLOOKUP(C114,#REF!,4,0),0)</f>
        <v>0</v>
      </c>
      <c r="K114" s="24">
        <v>12</v>
      </c>
      <c r="L114" s="24" t="e">
        <f t="shared" si="4"/>
        <v>#REF!</v>
      </c>
      <c r="M114" s="62"/>
    </row>
    <row r="115" spans="1:13" ht="15" customHeight="1">
      <c r="A115" s="13">
        <f>SUBTOTAL(3,$B$6:B115)</f>
        <v>110</v>
      </c>
      <c r="B115" s="62" t="s">
        <v>279</v>
      </c>
      <c r="C115" s="63"/>
      <c r="D115" s="64">
        <f>SUM(D106:D114)</f>
        <v>128</v>
      </c>
      <c r="E115" s="64">
        <f>SUM(E106:E114)</f>
        <v>28</v>
      </c>
      <c r="F115" s="23">
        <f>SUM(F106:F114)</f>
        <v>100</v>
      </c>
      <c r="G115" s="22" t="s">
        <v>320</v>
      </c>
      <c r="H115" s="22" t="s">
        <v>320</v>
      </c>
      <c r="I115" s="22" t="s">
        <v>320</v>
      </c>
      <c r="J115" s="22" t="s">
        <v>320</v>
      </c>
      <c r="K115" s="65" t="s">
        <v>320</v>
      </c>
      <c r="L115" s="23" t="e">
        <f>SUM(L106:L114)</f>
        <v>#REF!</v>
      </c>
      <c r="M115" s="62"/>
    </row>
    <row r="116" ht="13.5"/>
    <row r="117" ht="13.5"/>
    <row r="118" ht="13.5"/>
    <row r="119" ht="13.5"/>
    <row r="120" ht="13.5"/>
    <row r="121" ht="13.5"/>
    <row r="122" ht="13.5"/>
    <row r="123" ht="13.5"/>
    <row r="124" ht="13.5"/>
    <row r="125" ht="13.5"/>
    <row r="126" ht="13.5"/>
    <row r="127" ht="13.5"/>
    <row r="128" ht="13.5"/>
    <row r="129" ht="13.5"/>
    <row r="130" ht="13.5"/>
    <row r="131" ht="13.5"/>
    <row r="132" ht="13.5"/>
    <row r="133" ht="13.5"/>
    <row r="134" ht="13.5"/>
    <row r="135" ht="13.5"/>
    <row r="136" ht="13.5"/>
    <row r="137" ht="13.5"/>
    <row r="138" ht="13.5"/>
    <row r="139" ht="13.5"/>
    <row r="140" ht="13.5"/>
    <row r="141" ht="13.5"/>
    <row r="142" ht="13.5"/>
    <row r="143" ht="13.5"/>
    <row r="144" ht="13.5"/>
    <row r="145" ht="13.5"/>
    <row r="146" ht="13.5"/>
    <row r="147" ht="13.5"/>
    <row r="148" ht="13.5"/>
    <row r="149" ht="13.5"/>
  </sheetData>
  <sheetProtection/>
  <autoFilter ref="A5:M114"/>
  <mergeCells count="1">
    <mergeCell ref="A2:M2"/>
  </mergeCells>
  <printOptions horizontalCentered="1"/>
  <pageMargins left="0.3937007874015748" right="0.3937007874015748" top="0.5511811023622047" bottom="0.5905511811023623" header="0.31496062992125984" footer="0.31496062992125984"/>
  <pageSetup horizontalDpi="600" verticalDpi="600" orientation="landscape" paperSize="9"/>
  <headerFooter>
    <oddFooter>&amp;C第 &amp;P 页，共 &amp;N 页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07"/>
  <sheetViews>
    <sheetView zoomScale="115" zoomScaleNormal="115" workbookViewId="0" topLeftCell="A1">
      <selection activeCell="J107" sqref="J2:J107"/>
    </sheetView>
  </sheetViews>
  <sheetFormatPr defaultColWidth="9.00390625" defaultRowHeight="15"/>
  <cols>
    <col min="1" max="3" width="9.00390625" style="31" customWidth="1"/>
    <col min="4" max="4" width="14.8515625" style="31" customWidth="1"/>
    <col min="5" max="5" width="20.421875" style="31" customWidth="1"/>
    <col min="6" max="6" width="9.00390625" style="31" customWidth="1"/>
    <col min="8" max="8" width="9.00390625" style="31" customWidth="1"/>
    <col min="9" max="9" width="18.00390625" style="0" customWidth="1"/>
  </cols>
  <sheetData>
    <row r="1" spans="1:8" ht="14.25">
      <c r="A1" s="31" t="s">
        <v>322</v>
      </c>
      <c r="B1" s="31" t="s">
        <v>538</v>
      </c>
      <c r="C1" s="31" t="s">
        <v>537</v>
      </c>
      <c r="D1" s="31" t="s">
        <v>548</v>
      </c>
      <c r="E1" s="31" t="s">
        <v>548</v>
      </c>
      <c r="F1" s="31" t="s">
        <v>549</v>
      </c>
      <c r="H1" s="31" t="s">
        <v>549</v>
      </c>
    </row>
    <row r="2" spans="1:10" ht="14.25">
      <c r="A2" s="31" t="s">
        <v>550</v>
      </c>
      <c r="B2" s="31" t="s">
        <v>43</v>
      </c>
      <c r="C2" s="31" t="s">
        <v>40</v>
      </c>
      <c r="D2" s="30" t="s">
        <v>551</v>
      </c>
      <c r="E2" s="33" t="s">
        <v>551</v>
      </c>
      <c r="F2" s="31" t="s">
        <v>14</v>
      </c>
      <c r="G2" s="31" t="s">
        <v>322</v>
      </c>
      <c r="H2" s="31" t="s">
        <v>322</v>
      </c>
      <c r="I2" s="30" t="s">
        <v>551</v>
      </c>
      <c r="J2" t="str">
        <f aca="true" t="shared" si="0" ref="J2:J12">VLOOKUP(I2,E$1:H$65536,4,0)</f>
        <v>一类区</v>
      </c>
    </row>
    <row r="3" spans="1:10" ht="14.25">
      <c r="A3" s="31" t="s">
        <v>552</v>
      </c>
      <c r="B3" s="31" t="s">
        <v>64</v>
      </c>
      <c r="C3" s="31" t="s">
        <v>37</v>
      </c>
      <c r="D3" s="30" t="s">
        <v>16</v>
      </c>
      <c r="E3" s="30" t="s">
        <v>16</v>
      </c>
      <c r="F3" s="31" t="s">
        <v>322</v>
      </c>
      <c r="H3" s="31" t="s">
        <v>322</v>
      </c>
      <c r="I3" s="30" t="s">
        <v>16</v>
      </c>
      <c r="J3" t="str">
        <f t="shared" si="0"/>
        <v>一类区</v>
      </c>
    </row>
    <row r="4" spans="1:10" ht="14.25">
      <c r="A4" s="31" t="s">
        <v>553</v>
      </c>
      <c r="B4" s="31" t="s">
        <v>70</v>
      </c>
      <c r="C4" s="31" t="s">
        <v>554</v>
      </c>
      <c r="D4" s="30" t="s">
        <v>19</v>
      </c>
      <c r="E4" s="30" t="s">
        <v>19</v>
      </c>
      <c r="F4" s="31" t="s">
        <v>322</v>
      </c>
      <c r="H4" s="31" t="s">
        <v>322</v>
      </c>
      <c r="I4" s="30" t="s">
        <v>19</v>
      </c>
      <c r="J4" t="str">
        <f t="shared" si="0"/>
        <v>一类区</v>
      </c>
    </row>
    <row r="5" spans="1:10" ht="14.25">
      <c r="A5" s="31" t="s">
        <v>555</v>
      </c>
      <c r="B5" s="31" t="s">
        <v>556</v>
      </c>
      <c r="C5" s="31" t="s">
        <v>73</v>
      </c>
      <c r="D5" s="30" t="s">
        <v>22</v>
      </c>
      <c r="E5" s="30" t="s">
        <v>22</v>
      </c>
      <c r="F5" s="31" t="s">
        <v>322</v>
      </c>
      <c r="H5" s="31" t="s">
        <v>322</v>
      </c>
      <c r="I5" s="30" t="s">
        <v>22</v>
      </c>
      <c r="J5" t="str">
        <f t="shared" si="0"/>
        <v>一类区</v>
      </c>
    </row>
    <row r="6" spans="1:10" ht="14.25">
      <c r="A6" s="31" t="s">
        <v>557</v>
      </c>
      <c r="B6" s="31" t="s">
        <v>76</v>
      </c>
      <c r="C6" s="31" t="s">
        <v>82</v>
      </c>
      <c r="D6" s="30" t="s">
        <v>25</v>
      </c>
      <c r="E6" s="30" t="s">
        <v>25</v>
      </c>
      <c r="F6" s="31" t="s">
        <v>322</v>
      </c>
      <c r="H6" s="31" t="s">
        <v>322</v>
      </c>
      <c r="I6" s="30" t="s">
        <v>25</v>
      </c>
      <c r="J6" t="str">
        <f t="shared" si="0"/>
        <v>一类区</v>
      </c>
    </row>
    <row r="7" spans="1:10" ht="14.25">
      <c r="A7" s="31" t="s">
        <v>558</v>
      </c>
      <c r="B7" s="31" t="s">
        <v>79</v>
      </c>
      <c r="C7" s="31" t="s">
        <v>559</v>
      </c>
      <c r="D7" s="30" t="s">
        <v>28</v>
      </c>
      <c r="E7" s="30" t="s">
        <v>28</v>
      </c>
      <c r="F7" s="31" t="s">
        <v>322</v>
      </c>
      <c r="H7" s="31" t="s">
        <v>322</v>
      </c>
      <c r="I7" s="30" t="s">
        <v>28</v>
      </c>
      <c r="J7" t="str">
        <f t="shared" si="0"/>
        <v>一类区</v>
      </c>
    </row>
    <row r="8" spans="1:10" ht="14.25">
      <c r="A8" s="31" t="s">
        <v>34</v>
      </c>
      <c r="B8" s="31" t="s">
        <v>67</v>
      </c>
      <c r="C8" s="31" t="s">
        <v>115</v>
      </c>
      <c r="D8" s="30" t="s">
        <v>31</v>
      </c>
      <c r="E8" s="30" t="s">
        <v>31</v>
      </c>
      <c r="F8" s="31" t="s">
        <v>322</v>
      </c>
      <c r="H8" s="31" t="s">
        <v>322</v>
      </c>
      <c r="I8" s="30" t="s">
        <v>31</v>
      </c>
      <c r="J8" t="str">
        <f t="shared" si="0"/>
        <v>一类区</v>
      </c>
    </row>
    <row r="9" spans="1:10" ht="14.25">
      <c r="A9" s="31" t="s">
        <v>560</v>
      </c>
      <c r="B9" s="31" t="s">
        <v>561</v>
      </c>
      <c r="C9" s="31" t="s">
        <v>562</v>
      </c>
      <c r="D9" s="30" t="s">
        <v>34</v>
      </c>
      <c r="E9" s="30" t="s">
        <v>34</v>
      </c>
      <c r="F9" s="31" t="s">
        <v>322</v>
      </c>
      <c r="H9" s="31" t="s">
        <v>322</v>
      </c>
      <c r="I9" s="30" t="s">
        <v>34</v>
      </c>
      <c r="J9" t="str">
        <f t="shared" si="0"/>
        <v>一类区</v>
      </c>
    </row>
    <row r="10" spans="1:10" ht="14.25">
      <c r="A10" s="31" t="s">
        <v>563</v>
      </c>
      <c r="B10" s="31" t="s">
        <v>100</v>
      </c>
      <c r="C10" s="31" t="s">
        <v>564</v>
      </c>
      <c r="D10" s="30" t="s">
        <v>37</v>
      </c>
      <c r="E10" s="30" t="s">
        <v>37</v>
      </c>
      <c r="F10" s="31" t="s">
        <v>537</v>
      </c>
      <c r="H10" s="31" t="s">
        <v>537</v>
      </c>
      <c r="I10" s="30" t="s">
        <v>37</v>
      </c>
      <c r="J10" t="str">
        <f t="shared" si="0"/>
        <v>三类区</v>
      </c>
    </row>
    <row r="11" spans="1:10" ht="14.25">
      <c r="A11" s="31" t="s">
        <v>61</v>
      </c>
      <c r="B11" s="31" t="s">
        <v>565</v>
      </c>
      <c r="C11" s="31" t="s">
        <v>566</v>
      </c>
      <c r="D11" s="30" t="s">
        <v>40</v>
      </c>
      <c r="E11" s="30" t="s">
        <v>40</v>
      </c>
      <c r="F11" s="31" t="s">
        <v>537</v>
      </c>
      <c r="H11" s="31" t="s">
        <v>537</v>
      </c>
      <c r="I11" s="30" t="s">
        <v>40</v>
      </c>
      <c r="J11" t="str">
        <f t="shared" si="0"/>
        <v>三类区</v>
      </c>
    </row>
    <row r="12" spans="1:10" ht="14.25">
      <c r="A12" s="31" t="s">
        <v>58</v>
      </c>
      <c r="B12" s="31" t="s">
        <v>145</v>
      </c>
      <c r="C12" s="31" t="s">
        <v>148</v>
      </c>
      <c r="D12" s="30" t="s">
        <v>43</v>
      </c>
      <c r="E12" s="30" t="s">
        <v>43</v>
      </c>
      <c r="F12" s="31" t="s">
        <v>538</v>
      </c>
      <c r="H12" s="31" t="s">
        <v>538</v>
      </c>
      <c r="I12" s="30" t="s">
        <v>43</v>
      </c>
      <c r="J12" t="str">
        <f t="shared" si="0"/>
        <v>二类区</v>
      </c>
    </row>
    <row r="13" spans="1:9" ht="14.25">
      <c r="A13" s="31" t="s">
        <v>567</v>
      </c>
      <c r="B13" s="31" t="s">
        <v>142</v>
      </c>
      <c r="C13" s="31" t="s">
        <v>133</v>
      </c>
      <c r="D13" s="30"/>
      <c r="E13" s="30"/>
      <c r="I13" s="34" t="s">
        <v>15</v>
      </c>
    </row>
    <row r="14" spans="1:10" ht="14.25">
      <c r="A14" s="31" t="s">
        <v>97</v>
      </c>
      <c r="B14" s="31" t="s">
        <v>139</v>
      </c>
      <c r="C14" s="31" t="s">
        <v>568</v>
      </c>
      <c r="D14" s="30" t="s">
        <v>569</v>
      </c>
      <c r="E14" s="33" t="s">
        <v>569</v>
      </c>
      <c r="F14" s="31" t="s">
        <v>14</v>
      </c>
      <c r="G14" s="31" t="s">
        <v>322</v>
      </c>
      <c r="H14" s="31" t="s">
        <v>322</v>
      </c>
      <c r="I14" s="30" t="s">
        <v>569</v>
      </c>
      <c r="J14" t="str">
        <f aca="true" t="shared" si="1" ref="J14:J77">VLOOKUP(I14,E$1:H$65536,4,0)</f>
        <v>一类区</v>
      </c>
    </row>
    <row r="15" spans="1:10" ht="14.25">
      <c r="A15" s="31" t="s">
        <v>570</v>
      </c>
      <c r="B15" s="31" t="s">
        <v>136</v>
      </c>
      <c r="C15" s="31" t="s">
        <v>571</v>
      </c>
      <c r="D15" s="30" t="s">
        <v>49</v>
      </c>
      <c r="E15" s="30" t="s">
        <v>49</v>
      </c>
      <c r="F15" s="31" t="s">
        <v>322</v>
      </c>
      <c r="H15" s="31" t="s">
        <v>322</v>
      </c>
      <c r="I15" s="30" t="s">
        <v>49</v>
      </c>
      <c r="J15" t="str">
        <f t="shared" si="1"/>
        <v>一类区</v>
      </c>
    </row>
    <row r="16" spans="1:10" ht="14.25">
      <c r="A16" s="31" t="s">
        <v>572</v>
      </c>
      <c r="B16" s="31" t="s">
        <v>573</v>
      </c>
      <c r="C16" s="31" t="s">
        <v>169</v>
      </c>
      <c r="D16" s="30" t="s">
        <v>52</v>
      </c>
      <c r="E16" s="30" t="s">
        <v>52</v>
      </c>
      <c r="F16" s="31" t="s">
        <v>322</v>
      </c>
      <c r="H16" s="31" t="s">
        <v>322</v>
      </c>
      <c r="I16" s="30" t="s">
        <v>52</v>
      </c>
      <c r="J16" t="str">
        <f t="shared" si="1"/>
        <v>一类区</v>
      </c>
    </row>
    <row r="17" spans="1:10" ht="14.25">
      <c r="A17" s="31" t="s">
        <v>574</v>
      </c>
      <c r="B17" s="31" t="s">
        <v>205</v>
      </c>
      <c r="C17" s="31" t="s">
        <v>181</v>
      </c>
      <c r="D17" s="30" t="s">
        <v>55</v>
      </c>
      <c r="E17" s="30" t="s">
        <v>55</v>
      </c>
      <c r="F17" s="31" t="s">
        <v>538</v>
      </c>
      <c r="H17" s="31" t="s">
        <v>538</v>
      </c>
      <c r="I17" s="30" t="s">
        <v>55</v>
      </c>
      <c r="J17" t="str">
        <f t="shared" si="1"/>
        <v>二类区</v>
      </c>
    </row>
    <row r="18" spans="1:10" ht="14.25">
      <c r="A18" s="31" t="s">
        <v>575</v>
      </c>
      <c r="B18" s="31" t="s">
        <v>202</v>
      </c>
      <c r="C18" s="31" t="s">
        <v>172</v>
      </c>
      <c r="D18" s="30" t="s">
        <v>58</v>
      </c>
      <c r="E18" s="30" t="s">
        <v>58</v>
      </c>
      <c r="F18" s="31" t="s">
        <v>322</v>
      </c>
      <c r="H18" s="31" t="s">
        <v>322</v>
      </c>
      <c r="I18" s="30" t="s">
        <v>58</v>
      </c>
      <c r="J18" t="str">
        <f t="shared" si="1"/>
        <v>一类区</v>
      </c>
    </row>
    <row r="19" spans="1:10" ht="14.25">
      <c r="A19" s="31" t="s">
        <v>190</v>
      </c>
      <c r="B19" s="31" t="s">
        <v>253</v>
      </c>
      <c r="C19" s="31" t="s">
        <v>178</v>
      </c>
      <c r="D19" s="30" t="s">
        <v>61</v>
      </c>
      <c r="E19" s="30" t="s">
        <v>61</v>
      </c>
      <c r="F19" s="31" t="s">
        <v>322</v>
      </c>
      <c r="H19" s="31" t="s">
        <v>322</v>
      </c>
      <c r="I19" s="30" t="s">
        <v>61</v>
      </c>
      <c r="J19" t="str">
        <f t="shared" si="1"/>
        <v>一类区</v>
      </c>
    </row>
    <row r="20" spans="1:10" ht="14.25">
      <c r="A20" s="31" t="s">
        <v>241</v>
      </c>
      <c r="B20" s="31" t="s">
        <v>250</v>
      </c>
      <c r="C20" s="31" t="s">
        <v>576</v>
      </c>
      <c r="D20" s="30" t="s">
        <v>64</v>
      </c>
      <c r="E20" s="30" t="s">
        <v>64</v>
      </c>
      <c r="F20" s="31" t="s">
        <v>538</v>
      </c>
      <c r="H20" s="31" t="s">
        <v>538</v>
      </c>
      <c r="I20" s="30" t="s">
        <v>64</v>
      </c>
      <c r="J20" t="str">
        <f t="shared" si="1"/>
        <v>二类区</v>
      </c>
    </row>
    <row r="21" spans="1:10" ht="14.25">
      <c r="A21" s="31" t="s">
        <v>280</v>
      </c>
      <c r="B21" s="31" t="s">
        <v>244</v>
      </c>
      <c r="C21" s="31" t="s">
        <v>577</v>
      </c>
      <c r="D21" s="30" t="s">
        <v>67</v>
      </c>
      <c r="E21" s="30" t="s">
        <v>67</v>
      </c>
      <c r="F21" s="31" t="s">
        <v>538</v>
      </c>
      <c r="H21" s="31" t="s">
        <v>538</v>
      </c>
      <c r="I21" s="30" t="s">
        <v>67</v>
      </c>
      <c r="J21" t="str">
        <f t="shared" si="1"/>
        <v>二类区</v>
      </c>
    </row>
    <row r="22" spans="2:10" ht="14.25">
      <c r="B22" s="31" t="s">
        <v>283</v>
      </c>
      <c r="C22" s="31" t="s">
        <v>199</v>
      </c>
      <c r="D22" s="30" t="s">
        <v>70</v>
      </c>
      <c r="E22" s="30" t="s">
        <v>70</v>
      </c>
      <c r="F22" s="31" t="s">
        <v>538</v>
      </c>
      <c r="H22" s="31" t="s">
        <v>538</v>
      </c>
      <c r="I22" s="30" t="s">
        <v>70</v>
      </c>
      <c r="J22" t="str">
        <f t="shared" si="1"/>
        <v>二类区</v>
      </c>
    </row>
    <row r="23" spans="2:10" ht="14.25">
      <c r="B23" s="31" t="s">
        <v>286</v>
      </c>
      <c r="C23" s="31" t="s">
        <v>226</v>
      </c>
      <c r="D23" s="30" t="s">
        <v>73</v>
      </c>
      <c r="E23" s="30" t="s">
        <v>73</v>
      </c>
      <c r="F23" s="31" t="s">
        <v>537</v>
      </c>
      <c r="H23" s="31" t="s">
        <v>537</v>
      </c>
      <c r="I23" s="30" t="s">
        <v>73</v>
      </c>
      <c r="J23" t="str">
        <f t="shared" si="1"/>
        <v>三类区</v>
      </c>
    </row>
    <row r="24" spans="3:10" ht="14.25">
      <c r="C24" s="31" t="s">
        <v>232</v>
      </c>
      <c r="D24" s="30" t="s">
        <v>76</v>
      </c>
      <c r="E24" s="30" t="s">
        <v>76</v>
      </c>
      <c r="F24" s="31" t="s">
        <v>538</v>
      </c>
      <c r="H24" s="31" t="s">
        <v>538</v>
      </c>
      <c r="I24" s="30" t="s">
        <v>76</v>
      </c>
      <c r="J24" t="str">
        <f t="shared" si="1"/>
        <v>二类区</v>
      </c>
    </row>
    <row r="25" spans="3:10" ht="14.25">
      <c r="C25" s="31" t="s">
        <v>193</v>
      </c>
      <c r="D25" s="30" t="s">
        <v>79</v>
      </c>
      <c r="E25" s="30" t="s">
        <v>79</v>
      </c>
      <c r="F25" s="31" t="s">
        <v>538</v>
      </c>
      <c r="H25" s="31" t="s">
        <v>538</v>
      </c>
      <c r="I25" s="30" t="s">
        <v>79</v>
      </c>
      <c r="J25" t="str">
        <f t="shared" si="1"/>
        <v>二类区</v>
      </c>
    </row>
    <row r="26" spans="3:10" ht="14.25">
      <c r="C26" s="31" t="s">
        <v>208</v>
      </c>
      <c r="D26" s="30" t="s">
        <v>82</v>
      </c>
      <c r="E26" s="30" t="s">
        <v>82</v>
      </c>
      <c r="F26" s="31" t="s">
        <v>537</v>
      </c>
      <c r="H26" s="31" t="s">
        <v>537</v>
      </c>
      <c r="I26" s="30" t="s">
        <v>82</v>
      </c>
      <c r="J26" t="str">
        <f t="shared" si="1"/>
        <v>三类区</v>
      </c>
    </row>
    <row r="27" spans="3:10" ht="14.25">
      <c r="C27" s="31" t="s">
        <v>214</v>
      </c>
      <c r="D27" s="30" t="s">
        <v>85</v>
      </c>
      <c r="E27" s="30" t="s">
        <v>85</v>
      </c>
      <c r="F27" s="31" t="s">
        <v>537</v>
      </c>
      <c r="H27" s="31" t="s">
        <v>537</v>
      </c>
      <c r="I27" s="30" t="s">
        <v>85</v>
      </c>
      <c r="J27" t="str">
        <f t="shared" si="1"/>
        <v>三类区</v>
      </c>
    </row>
    <row r="28" spans="3:10" ht="14.25">
      <c r="C28" s="31" t="s">
        <v>220</v>
      </c>
      <c r="D28" s="30" t="s">
        <v>88</v>
      </c>
      <c r="E28" s="30" t="s">
        <v>88</v>
      </c>
      <c r="F28" s="31" t="s">
        <v>537</v>
      </c>
      <c r="H28" s="31" t="s">
        <v>537</v>
      </c>
      <c r="I28" s="30" t="s">
        <v>88</v>
      </c>
      <c r="J28" t="str">
        <f t="shared" si="1"/>
        <v>三类区</v>
      </c>
    </row>
    <row r="29" spans="3:9" ht="14.25">
      <c r="C29" s="31" t="s">
        <v>217</v>
      </c>
      <c r="D29" s="30" t="s">
        <v>578</v>
      </c>
      <c r="E29" s="33" t="s">
        <v>578</v>
      </c>
      <c r="F29" s="31" t="s">
        <v>14</v>
      </c>
      <c r="G29" s="31" t="s">
        <v>322</v>
      </c>
      <c r="H29" s="31" t="s">
        <v>322</v>
      </c>
      <c r="I29" s="34" t="s">
        <v>48</v>
      </c>
    </row>
    <row r="30" spans="3:10" ht="14.25">
      <c r="C30" s="31" t="s">
        <v>235</v>
      </c>
      <c r="D30" s="30" t="s">
        <v>94</v>
      </c>
      <c r="E30" s="30" t="s">
        <v>94</v>
      </c>
      <c r="F30" s="31" t="s">
        <v>538</v>
      </c>
      <c r="H30" s="31" t="s">
        <v>538</v>
      </c>
      <c r="I30" s="30" t="s">
        <v>578</v>
      </c>
      <c r="J30" t="str">
        <f t="shared" si="1"/>
        <v>一类区</v>
      </c>
    </row>
    <row r="31" spans="3:10" ht="14.25">
      <c r="C31" s="31" t="s">
        <v>229</v>
      </c>
      <c r="D31" s="30" t="s">
        <v>97</v>
      </c>
      <c r="E31" s="30" t="s">
        <v>97</v>
      </c>
      <c r="F31" s="31" t="s">
        <v>322</v>
      </c>
      <c r="H31" s="31" t="s">
        <v>322</v>
      </c>
      <c r="I31" s="30" t="s">
        <v>94</v>
      </c>
      <c r="J31" t="str">
        <f t="shared" si="1"/>
        <v>二类区</v>
      </c>
    </row>
    <row r="32" spans="3:10" ht="14.25">
      <c r="C32" s="31" t="s">
        <v>211</v>
      </c>
      <c r="D32" s="30" t="s">
        <v>100</v>
      </c>
      <c r="E32" s="30" t="s">
        <v>100</v>
      </c>
      <c r="F32" s="31" t="s">
        <v>538</v>
      </c>
      <c r="H32" s="31" t="s">
        <v>538</v>
      </c>
      <c r="I32" s="30" t="s">
        <v>97</v>
      </c>
      <c r="J32" t="str">
        <f t="shared" si="1"/>
        <v>一类区</v>
      </c>
    </row>
    <row r="33" spans="3:10" ht="14.25">
      <c r="C33" s="31" t="s">
        <v>223</v>
      </c>
      <c r="D33" s="30" t="s">
        <v>103</v>
      </c>
      <c r="E33" s="30" t="s">
        <v>103</v>
      </c>
      <c r="F33" s="31" t="s">
        <v>322</v>
      </c>
      <c r="H33" s="31" t="s">
        <v>322</v>
      </c>
      <c r="I33" s="30" t="s">
        <v>100</v>
      </c>
      <c r="J33" t="str">
        <f t="shared" si="1"/>
        <v>二类区</v>
      </c>
    </row>
    <row r="34" spans="3:10" ht="14.25">
      <c r="C34" s="31" t="s">
        <v>196</v>
      </c>
      <c r="D34" s="30" t="s">
        <v>579</v>
      </c>
      <c r="E34" s="33" t="s">
        <v>579</v>
      </c>
      <c r="F34" s="31" t="s">
        <v>14</v>
      </c>
      <c r="G34" s="31" t="s">
        <v>322</v>
      </c>
      <c r="H34" s="31" t="s">
        <v>322</v>
      </c>
      <c r="I34" s="30" t="s">
        <v>103</v>
      </c>
      <c r="J34" t="str">
        <f t="shared" si="1"/>
        <v>一类区</v>
      </c>
    </row>
    <row r="35" spans="3:9" ht="14.25">
      <c r="C35" s="31" t="s">
        <v>259</v>
      </c>
      <c r="D35" s="30" t="s">
        <v>109</v>
      </c>
      <c r="E35" s="30" t="s">
        <v>109</v>
      </c>
      <c r="F35" s="31" t="s">
        <v>322</v>
      </c>
      <c r="H35" s="31" t="s">
        <v>322</v>
      </c>
      <c r="I35" s="34" t="s">
        <v>93</v>
      </c>
    </row>
    <row r="36" spans="3:10" ht="14.25">
      <c r="C36" s="31" t="s">
        <v>247</v>
      </c>
      <c r="D36" s="30" t="s">
        <v>112</v>
      </c>
      <c r="E36" s="30" t="s">
        <v>112</v>
      </c>
      <c r="F36" s="31" t="s">
        <v>538</v>
      </c>
      <c r="H36" s="31" t="s">
        <v>538</v>
      </c>
      <c r="I36" s="30" t="s">
        <v>579</v>
      </c>
      <c r="J36" t="str">
        <f t="shared" si="1"/>
        <v>一类区</v>
      </c>
    </row>
    <row r="37" spans="3:10" ht="14.25">
      <c r="C37" s="31" t="s">
        <v>256</v>
      </c>
      <c r="D37" s="30" t="s">
        <v>115</v>
      </c>
      <c r="E37" s="30" t="s">
        <v>115</v>
      </c>
      <c r="F37" s="31" t="s">
        <v>537</v>
      </c>
      <c r="H37" s="31" t="s">
        <v>537</v>
      </c>
      <c r="I37" s="30" t="s">
        <v>109</v>
      </c>
      <c r="J37" t="str">
        <f t="shared" si="1"/>
        <v>一类区</v>
      </c>
    </row>
    <row r="38" spans="3:10" ht="14.25">
      <c r="C38" s="31" t="s">
        <v>271</v>
      </c>
      <c r="D38" s="30" t="s">
        <v>118</v>
      </c>
      <c r="E38" s="30" t="s">
        <v>118</v>
      </c>
      <c r="F38" s="31" t="s">
        <v>537</v>
      </c>
      <c r="H38" s="31" t="s">
        <v>537</v>
      </c>
      <c r="I38" s="30" t="s">
        <v>112</v>
      </c>
      <c r="J38" t="str">
        <f t="shared" si="1"/>
        <v>二类区</v>
      </c>
    </row>
    <row r="39" spans="3:10" ht="14.25">
      <c r="C39" s="31" t="s">
        <v>265</v>
      </c>
      <c r="D39" s="30" t="s">
        <v>121</v>
      </c>
      <c r="E39" s="30" t="s">
        <v>121</v>
      </c>
      <c r="F39" s="31" t="s">
        <v>537</v>
      </c>
      <c r="H39" s="31" t="s">
        <v>537</v>
      </c>
      <c r="I39" s="30" t="s">
        <v>115</v>
      </c>
      <c r="J39" t="str">
        <f t="shared" si="1"/>
        <v>三类区</v>
      </c>
    </row>
    <row r="40" spans="3:10" ht="14.25">
      <c r="C40" s="31" t="s">
        <v>580</v>
      </c>
      <c r="D40" s="30" t="s">
        <v>124</v>
      </c>
      <c r="E40" s="30" t="s">
        <v>124</v>
      </c>
      <c r="F40" s="31" t="s">
        <v>537</v>
      </c>
      <c r="H40" s="31" t="s">
        <v>537</v>
      </c>
      <c r="I40" s="30" t="s">
        <v>118</v>
      </c>
      <c r="J40" t="str">
        <f t="shared" si="1"/>
        <v>三类区</v>
      </c>
    </row>
    <row r="41" spans="3:10" ht="14.25">
      <c r="C41" s="31" t="s">
        <v>262</v>
      </c>
      <c r="D41" s="30" t="s">
        <v>581</v>
      </c>
      <c r="E41" s="33" t="s">
        <v>581</v>
      </c>
      <c r="F41" s="31" t="s">
        <v>14</v>
      </c>
      <c r="G41" s="31" t="s">
        <v>322</v>
      </c>
      <c r="H41" s="31" t="s">
        <v>322</v>
      </c>
      <c r="I41" s="30" t="s">
        <v>121</v>
      </c>
      <c r="J41" t="str">
        <f t="shared" si="1"/>
        <v>三类区</v>
      </c>
    </row>
    <row r="42" spans="3:10" ht="14.25">
      <c r="C42" s="31" t="s">
        <v>268</v>
      </c>
      <c r="D42" s="30" t="s">
        <v>130</v>
      </c>
      <c r="E42" s="30" t="s">
        <v>130</v>
      </c>
      <c r="F42" s="31" t="s">
        <v>322</v>
      </c>
      <c r="H42" s="31" t="s">
        <v>322</v>
      </c>
      <c r="I42" s="30" t="s">
        <v>124</v>
      </c>
      <c r="J42" t="str">
        <f t="shared" si="1"/>
        <v>三类区</v>
      </c>
    </row>
    <row r="43" spans="3:9" ht="14.25">
      <c r="C43" s="31" t="s">
        <v>292</v>
      </c>
      <c r="D43" s="30" t="s">
        <v>133</v>
      </c>
      <c r="E43" s="30" t="s">
        <v>133</v>
      </c>
      <c r="F43" s="31" t="s">
        <v>537</v>
      </c>
      <c r="H43" s="31" t="s">
        <v>537</v>
      </c>
      <c r="I43" s="34" t="s">
        <v>108</v>
      </c>
    </row>
    <row r="44" spans="3:10" ht="14.25">
      <c r="C44" s="31" t="s">
        <v>298</v>
      </c>
      <c r="D44" s="30" t="s">
        <v>136</v>
      </c>
      <c r="E44" s="30" t="s">
        <v>136</v>
      </c>
      <c r="F44" s="31" t="s">
        <v>538</v>
      </c>
      <c r="H44" s="31" t="s">
        <v>538</v>
      </c>
      <c r="I44" s="30" t="s">
        <v>581</v>
      </c>
      <c r="J44" t="str">
        <f t="shared" si="1"/>
        <v>一类区</v>
      </c>
    </row>
    <row r="45" spans="3:10" ht="14.25">
      <c r="C45" s="31" t="s">
        <v>301</v>
      </c>
      <c r="D45" s="30" t="s">
        <v>139</v>
      </c>
      <c r="E45" s="30" t="s">
        <v>139</v>
      </c>
      <c r="F45" s="31" t="s">
        <v>538</v>
      </c>
      <c r="H45" s="31" t="s">
        <v>538</v>
      </c>
      <c r="I45" s="30" t="s">
        <v>130</v>
      </c>
      <c r="J45" t="str">
        <f t="shared" si="1"/>
        <v>一类区</v>
      </c>
    </row>
    <row r="46" spans="3:10" ht="14.25">
      <c r="C46" s="31" t="s">
        <v>289</v>
      </c>
      <c r="D46" s="30" t="s">
        <v>142</v>
      </c>
      <c r="E46" s="30" t="s">
        <v>142</v>
      </c>
      <c r="F46" s="31" t="s">
        <v>538</v>
      </c>
      <c r="H46" s="31" t="s">
        <v>538</v>
      </c>
      <c r="I46" s="30" t="s">
        <v>133</v>
      </c>
      <c r="J46" t="str">
        <f t="shared" si="1"/>
        <v>三类区</v>
      </c>
    </row>
    <row r="47" spans="3:10" ht="14.25">
      <c r="C47" s="31" t="s">
        <v>295</v>
      </c>
      <c r="D47" s="30" t="s">
        <v>145</v>
      </c>
      <c r="E47" s="30" t="s">
        <v>145</v>
      </c>
      <c r="F47" s="31" t="s">
        <v>538</v>
      </c>
      <c r="H47" s="31" t="s">
        <v>538</v>
      </c>
      <c r="I47" s="30" t="s">
        <v>136</v>
      </c>
      <c r="J47" t="str">
        <f t="shared" si="1"/>
        <v>二类区</v>
      </c>
    </row>
    <row r="48" spans="4:10" ht="14.25">
      <c r="D48" s="30" t="s">
        <v>148</v>
      </c>
      <c r="E48" s="30" t="s">
        <v>148</v>
      </c>
      <c r="F48" s="31" t="s">
        <v>537</v>
      </c>
      <c r="H48" s="31" t="s">
        <v>537</v>
      </c>
      <c r="I48" s="30" t="s">
        <v>139</v>
      </c>
      <c r="J48" t="str">
        <f t="shared" si="1"/>
        <v>二类区</v>
      </c>
    </row>
    <row r="49" spans="4:10" ht="14.25">
      <c r="D49" s="30" t="s">
        <v>151</v>
      </c>
      <c r="E49" s="30" t="s">
        <v>151</v>
      </c>
      <c r="F49" s="31" t="s">
        <v>537</v>
      </c>
      <c r="H49" s="31" t="s">
        <v>537</v>
      </c>
      <c r="I49" s="30" t="s">
        <v>142</v>
      </c>
      <c r="J49" t="str">
        <f t="shared" si="1"/>
        <v>二类区</v>
      </c>
    </row>
    <row r="50" spans="4:10" ht="14.25">
      <c r="D50" s="30" t="s">
        <v>582</v>
      </c>
      <c r="E50" s="33" t="s">
        <v>582</v>
      </c>
      <c r="F50" s="31" t="s">
        <v>14</v>
      </c>
      <c r="G50" s="31" t="s">
        <v>322</v>
      </c>
      <c r="H50" s="31" t="s">
        <v>322</v>
      </c>
      <c r="I50" s="30" t="s">
        <v>145</v>
      </c>
      <c r="J50" t="str">
        <f t="shared" si="1"/>
        <v>二类区</v>
      </c>
    </row>
    <row r="51" spans="4:10" ht="14.25">
      <c r="D51" s="30" t="s">
        <v>157</v>
      </c>
      <c r="E51" s="30" t="s">
        <v>157</v>
      </c>
      <c r="F51" s="31" t="s">
        <v>322</v>
      </c>
      <c r="H51" s="31" t="s">
        <v>322</v>
      </c>
      <c r="I51" s="30" t="s">
        <v>148</v>
      </c>
      <c r="J51" t="str">
        <f t="shared" si="1"/>
        <v>三类区</v>
      </c>
    </row>
    <row r="52" spans="4:10" ht="14.25">
      <c r="D52" s="30" t="s">
        <v>160</v>
      </c>
      <c r="E52" s="30" t="s">
        <v>160</v>
      </c>
      <c r="F52" s="31" t="s">
        <v>322</v>
      </c>
      <c r="H52" s="31" t="s">
        <v>322</v>
      </c>
      <c r="I52" s="30" t="s">
        <v>151</v>
      </c>
      <c r="J52" t="str">
        <f t="shared" si="1"/>
        <v>三类区</v>
      </c>
    </row>
    <row r="53" spans="4:9" ht="14.25">
      <c r="D53" s="30" t="s">
        <v>163</v>
      </c>
      <c r="E53" s="30" t="s">
        <v>163</v>
      </c>
      <c r="F53" s="31" t="s">
        <v>537</v>
      </c>
      <c r="H53" s="31" t="s">
        <v>537</v>
      </c>
      <c r="I53" s="34" t="s">
        <v>129</v>
      </c>
    </row>
    <row r="54" spans="4:10" ht="14.25">
      <c r="D54" s="30" t="s">
        <v>166</v>
      </c>
      <c r="E54" s="30" t="s">
        <v>166</v>
      </c>
      <c r="F54" s="31" t="s">
        <v>538</v>
      </c>
      <c r="H54" s="31" t="s">
        <v>538</v>
      </c>
      <c r="I54" s="30" t="s">
        <v>582</v>
      </c>
      <c r="J54" t="str">
        <f t="shared" si="1"/>
        <v>一类区</v>
      </c>
    </row>
    <row r="55" spans="4:10" ht="14.25">
      <c r="D55" s="30" t="s">
        <v>169</v>
      </c>
      <c r="E55" s="30" t="s">
        <v>169</v>
      </c>
      <c r="F55" s="31" t="s">
        <v>537</v>
      </c>
      <c r="H55" s="31" t="s">
        <v>537</v>
      </c>
      <c r="I55" s="30" t="s">
        <v>157</v>
      </c>
      <c r="J55" t="str">
        <f t="shared" si="1"/>
        <v>一类区</v>
      </c>
    </row>
    <row r="56" spans="4:10" ht="14.25">
      <c r="D56" s="30" t="s">
        <v>172</v>
      </c>
      <c r="E56" s="30" t="s">
        <v>172</v>
      </c>
      <c r="F56" s="31" t="s">
        <v>537</v>
      </c>
      <c r="H56" s="31" t="s">
        <v>537</v>
      </c>
      <c r="I56" s="30" t="s">
        <v>160</v>
      </c>
      <c r="J56" t="str">
        <f t="shared" si="1"/>
        <v>一类区</v>
      </c>
    </row>
    <row r="57" spans="4:10" ht="14.25">
      <c r="D57" s="30" t="s">
        <v>175</v>
      </c>
      <c r="E57" s="30" t="s">
        <v>175</v>
      </c>
      <c r="F57" s="31" t="s">
        <v>537</v>
      </c>
      <c r="H57" s="31" t="s">
        <v>537</v>
      </c>
      <c r="I57" s="30" t="s">
        <v>163</v>
      </c>
      <c r="J57" t="str">
        <f t="shared" si="1"/>
        <v>三类区</v>
      </c>
    </row>
    <row r="58" spans="4:10" ht="14.25">
      <c r="D58" s="30" t="s">
        <v>178</v>
      </c>
      <c r="E58" s="30" t="s">
        <v>178</v>
      </c>
      <c r="F58" s="31" t="s">
        <v>537</v>
      </c>
      <c r="H58" s="31" t="s">
        <v>537</v>
      </c>
      <c r="I58" s="30" t="s">
        <v>166</v>
      </c>
      <c r="J58" t="str">
        <f t="shared" si="1"/>
        <v>二类区</v>
      </c>
    </row>
    <row r="59" spans="4:10" ht="14.25">
      <c r="D59" s="30" t="s">
        <v>181</v>
      </c>
      <c r="E59" s="30" t="s">
        <v>181</v>
      </c>
      <c r="F59" s="31" t="s">
        <v>537</v>
      </c>
      <c r="H59" s="31" t="s">
        <v>537</v>
      </c>
      <c r="I59" s="30" t="s">
        <v>169</v>
      </c>
      <c r="J59" t="str">
        <f t="shared" si="1"/>
        <v>三类区</v>
      </c>
    </row>
    <row r="60" spans="4:10" ht="14.25">
      <c r="D60" s="30" t="s">
        <v>184</v>
      </c>
      <c r="E60" s="30" t="s">
        <v>184</v>
      </c>
      <c r="F60" s="31" t="s">
        <v>537</v>
      </c>
      <c r="H60" s="31" t="s">
        <v>537</v>
      </c>
      <c r="I60" s="30" t="s">
        <v>172</v>
      </c>
      <c r="J60" t="str">
        <f t="shared" si="1"/>
        <v>三类区</v>
      </c>
    </row>
    <row r="61" spans="4:10" ht="14.25">
      <c r="D61" s="30" t="s">
        <v>583</v>
      </c>
      <c r="E61" s="33" t="s">
        <v>583</v>
      </c>
      <c r="F61" s="31" t="s">
        <v>14</v>
      </c>
      <c r="G61" s="31" t="s">
        <v>322</v>
      </c>
      <c r="H61" s="31" t="s">
        <v>322</v>
      </c>
      <c r="I61" s="30" t="s">
        <v>175</v>
      </c>
      <c r="J61" t="str">
        <f t="shared" si="1"/>
        <v>三类区</v>
      </c>
    </row>
    <row r="62" spans="4:10" ht="14.25">
      <c r="D62" s="30" t="s">
        <v>190</v>
      </c>
      <c r="E62" s="30" t="s">
        <v>190</v>
      </c>
      <c r="F62" s="31" t="s">
        <v>322</v>
      </c>
      <c r="H62" s="31" t="s">
        <v>322</v>
      </c>
      <c r="I62" s="30" t="s">
        <v>178</v>
      </c>
      <c r="J62" t="str">
        <f t="shared" si="1"/>
        <v>三类区</v>
      </c>
    </row>
    <row r="63" spans="4:10" ht="14.25">
      <c r="D63" s="30" t="s">
        <v>193</v>
      </c>
      <c r="E63" s="30" t="s">
        <v>193</v>
      </c>
      <c r="F63" s="31" t="s">
        <v>537</v>
      </c>
      <c r="H63" s="31" t="s">
        <v>537</v>
      </c>
      <c r="I63" s="30" t="s">
        <v>181</v>
      </c>
      <c r="J63" t="str">
        <f t="shared" si="1"/>
        <v>三类区</v>
      </c>
    </row>
    <row r="64" spans="4:10" ht="14.25">
      <c r="D64" s="30" t="s">
        <v>196</v>
      </c>
      <c r="E64" s="30" t="s">
        <v>196</v>
      </c>
      <c r="F64" s="31" t="s">
        <v>537</v>
      </c>
      <c r="H64" s="31" t="s">
        <v>537</v>
      </c>
      <c r="I64" s="30" t="s">
        <v>184</v>
      </c>
      <c r="J64" t="str">
        <f t="shared" si="1"/>
        <v>三类区</v>
      </c>
    </row>
    <row r="65" spans="4:9" ht="14.25">
      <c r="D65" s="30" t="s">
        <v>199</v>
      </c>
      <c r="E65" s="30" t="s">
        <v>199</v>
      </c>
      <c r="F65" s="31" t="s">
        <v>537</v>
      </c>
      <c r="H65" s="31" t="s">
        <v>537</v>
      </c>
      <c r="I65" s="34" t="s">
        <v>156</v>
      </c>
    </row>
    <row r="66" spans="4:10" ht="14.25">
      <c r="D66" s="30" t="s">
        <v>202</v>
      </c>
      <c r="E66" s="30" t="s">
        <v>202</v>
      </c>
      <c r="F66" s="31" t="s">
        <v>538</v>
      </c>
      <c r="H66" s="31" t="s">
        <v>538</v>
      </c>
      <c r="I66" s="30" t="s">
        <v>583</v>
      </c>
      <c r="J66" t="str">
        <f t="shared" si="1"/>
        <v>一类区</v>
      </c>
    </row>
    <row r="67" spans="4:10" ht="14.25">
      <c r="D67" s="30" t="s">
        <v>205</v>
      </c>
      <c r="E67" s="30" t="s">
        <v>205</v>
      </c>
      <c r="F67" s="31" t="s">
        <v>538</v>
      </c>
      <c r="H67" s="31" t="s">
        <v>538</v>
      </c>
      <c r="I67" s="30" t="s">
        <v>190</v>
      </c>
      <c r="J67" t="str">
        <f t="shared" si="1"/>
        <v>一类区</v>
      </c>
    </row>
    <row r="68" spans="4:10" ht="14.25">
      <c r="D68" s="30" t="s">
        <v>208</v>
      </c>
      <c r="E68" s="30" t="s">
        <v>208</v>
      </c>
      <c r="F68" s="31" t="s">
        <v>537</v>
      </c>
      <c r="H68" s="31" t="s">
        <v>537</v>
      </c>
      <c r="I68" s="30" t="s">
        <v>193</v>
      </c>
      <c r="J68" t="str">
        <f t="shared" si="1"/>
        <v>三类区</v>
      </c>
    </row>
    <row r="69" spans="4:10" ht="14.25">
      <c r="D69" s="30" t="s">
        <v>211</v>
      </c>
      <c r="E69" s="30" t="s">
        <v>211</v>
      </c>
      <c r="F69" s="31" t="s">
        <v>537</v>
      </c>
      <c r="H69" s="31" t="s">
        <v>537</v>
      </c>
      <c r="I69" s="30" t="s">
        <v>196</v>
      </c>
      <c r="J69" t="str">
        <f t="shared" si="1"/>
        <v>三类区</v>
      </c>
    </row>
    <row r="70" spans="4:10" ht="14.25">
      <c r="D70" s="30" t="s">
        <v>214</v>
      </c>
      <c r="E70" s="30" t="s">
        <v>214</v>
      </c>
      <c r="F70" s="31" t="s">
        <v>537</v>
      </c>
      <c r="H70" s="31" t="s">
        <v>537</v>
      </c>
      <c r="I70" s="30" t="s">
        <v>199</v>
      </c>
      <c r="J70" t="str">
        <f t="shared" si="1"/>
        <v>三类区</v>
      </c>
    </row>
    <row r="71" spans="4:10" ht="14.25">
      <c r="D71" s="30" t="s">
        <v>217</v>
      </c>
      <c r="E71" s="30" t="s">
        <v>217</v>
      </c>
      <c r="F71" s="31" t="s">
        <v>537</v>
      </c>
      <c r="H71" s="31" t="s">
        <v>537</v>
      </c>
      <c r="I71" s="30" t="s">
        <v>202</v>
      </c>
      <c r="J71" t="str">
        <f t="shared" si="1"/>
        <v>二类区</v>
      </c>
    </row>
    <row r="72" spans="4:10" ht="14.25">
      <c r="D72" s="30" t="s">
        <v>220</v>
      </c>
      <c r="E72" s="30" t="s">
        <v>220</v>
      </c>
      <c r="F72" s="31" t="s">
        <v>537</v>
      </c>
      <c r="H72" s="31" t="s">
        <v>537</v>
      </c>
      <c r="I72" s="30" t="s">
        <v>205</v>
      </c>
      <c r="J72" t="str">
        <f t="shared" si="1"/>
        <v>二类区</v>
      </c>
    </row>
    <row r="73" spans="4:10" ht="14.25">
      <c r="D73" s="30" t="s">
        <v>223</v>
      </c>
      <c r="E73" s="30" t="s">
        <v>223</v>
      </c>
      <c r="F73" s="31" t="s">
        <v>537</v>
      </c>
      <c r="H73" s="31" t="s">
        <v>537</v>
      </c>
      <c r="I73" s="30" t="s">
        <v>208</v>
      </c>
      <c r="J73" t="str">
        <f t="shared" si="1"/>
        <v>三类区</v>
      </c>
    </row>
    <row r="74" spans="4:10" ht="14.25">
      <c r="D74" s="30" t="s">
        <v>226</v>
      </c>
      <c r="E74" s="30" t="s">
        <v>226</v>
      </c>
      <c r="F74" s="31" t="s">
        <v>537</v>
      </c>
      <c r="H74" s="31" t="s">
        <v>537</v>
      </c>
      <c r="I74" s="30" t="s">
        <v>211</v>
      </c>
      <c r="J74" t="str">
        <f t="shared" si="1"/>
        <v>三类区</v>
      </c>
    </row>
    <row r="75" spans="4:10" ht="14.25">
      <c r="D75" s="30" t="s">
        <v>229</v>
      </c>
      <c r="E75" s="30" t="s">
        <v>229</v>
      </c>
      <c r="F75" s="31" t="s">
        <v>537</v>
      </c>
      <c r="H75" s="31" t="s">
        <v>537</v>
      </c>
      <c r="I75" s="30" t="s">
        <v>214</v>
      </c>
      <c r="J75" t="str">
        <f t="shared" si="1"/>
        <v>三类区</v>
      </c>
    </row>
    <row r="76" spans="4:10" ht="14.25">
      <c r="D76" s="30" t="s">
        <v>232</v>
      </c>
      <c r="E76" s="30" t="s">
        <v>232</v>
      </c>
      <c r="F76" s="31" t="s">
        <v>537</v>
      </c>
      <c r="H76" s="31" t="s">
        <v>537</v>
      </c>
      <c r="I76" s="30" t="s">
        <v>217</v>
      </c>
      <c r="J76" t="str">
        <f t="shared" si="1"/>
        <v>三类区</v>
      </c>
    </row>
    <row r="77" spans="4:10" ht="14.25">
      <c r="D77" s="30" t="s">
        <v>235</v>
      </c>
      <c r="E77" s="30" t="s">
        <v>235</v>
      </c>
      <c r="F77" s="31" t="s">
        <v>537</v>
      </c>
      <c r="H77" s="31" t="s">
        <v>537</v>
      </c>
      <c r="I77" s="30" t="s">
        <v>220</v>
      </c>
      <c r="J77" t="str">
        <f t="shared" si="1"/>
        <v>三类区</v>
      </c>
    </row>
    <row r="78" spans="4:10" ht="14.25">
      <c r="D78" s="30" t="s">
        <v>584</v>
      </c>
      <c r="E78" s="33" t="s">
        <v>584</v>
      </c>
      <c r="F78" s="31" t="s">
        <v>14</v>
      </c>
      <c r="G78" s="31" t="s">
        <v>322</v>
      </c>
      <c r="H78" s="31" t="s">
        <v>322</v>
      </c>
      <c r="I78" s="30" t="s">
        <v>223</v>
      </c>
      <c r="J78" t="str">
        <f aca="true" t="shared" si="2" ref="J78:J106">VLOOKUP(I78,E$1:H$65536,4,0)</f>
        <v>三类区</v>
      </c>
    </row>
    <row r="79" spans="4:10" ht="14.25">
      <c r="D79" s="30" t="s">
        <v>241</v>
      </c>
      <c r="E79" s="30" t="s">
        <v>241</v>
      </c>
      <c r="F79" s="31" t="s">
        <v>322</v>
      </c>
      <c r="H79" s="31" t="s">
        <v>322</v>
      </c>
      <c r="I79" s="30" t="s">
        <v>226</v>
      </c>
      <c r="J79" t="str">
        <f t="shared" si="2"/>
        <v>三类区</v>
      </c>
    </row>
    <row r="80" spans="4:10" ht="14.25">
      <c r="D80" s="30" t="s">
        <v>244</v>
      </c>
      <c r="E80" s="30" t="s">
        <v>244</v>
      </c>
      <c r="F80" s="31" t="s">
        <v>538</v>
      </c>
      <c r="H80" s="31" t="s">
        <v>538</v>
      </c>
      <c r="I80" s="30" t="s">
        <v>229</v>
      </c>
      <c r="J80" t="str">
        <f t="shared" si="2"/>
        <v>三类区</v>
      </c>
    </row>
    <row r="81" spans="4:10" ht="14.25">
      <c r="D81" s="30" t="s">
        <v>247</v>
      </c>
      <c r="E81" s="30" t="s">
        <v>247</v>
      </c>
      <c r="F81" s="31" t="s">
        <v>537</v>
      </c>
      <c r="H81" s="31" t="s">
        <v>537</v>
      </c>
      <c r="I81" s="30" t="s">
        <v>232</v>
      </c>
      <c r="J81" t="str">
        <f t="shared" si="2"/>
        <v>三类区</v>
      </c>
    </row>
    <row r="82" spans="4:10" ht="14.25">
      <c r="D82" s="30" t="s">
        <v>250</v>
      </c>
      <c r="E82" s="30" t="s">
        <v>250</v>
      </c>
      <c r="F82" s="31" t="s">
        <v>538</v>
      </c>
      <c r="H82" s="31" t="s">
        <v>538</v>
      </c>
      <c r="I82" s="30" t="s">
        <v>235</v>
      </c>
      <c r="J82" t="str">
        <f t="shared" si="2"/>
        <v>三类区</v>
      </c>
    </row>
    <row r="83" spans="4:9" ht="14.25">
      <c r="D83" s="30" t="s">
        <v>253</v>
      </c>
      <c r="E83" s="30" t="s">
        <v>253</v>
      </c>
      <c r="F83" s="31" t="s">
        <v>538</v>
      </c>
      <c r="H83" s="31" t="s">
        <v>538</v>
      </c>
      <c r="I83" s="34" t="s">
        <v>189</v>
      </c>
    </row>
    <row r="84" spans="4:10" ht="14.25">
      <c r="D84" s="30" t="s">
        <v>256</v>
      </c>
      <c r="E84" s="30" t="s">
        <v>256</v>
      </c>
      <c r="F84" s="31" t="s">
        <v>537</v>
      </c>
      <c r="H84" s="31" t="s">
        <v>537</v>
      </c>
      <c r="I84" s="30" t="s">
        <v>584</v>
      </c>
      <c r="J84" t="str">
        <f t="shared" si="2"/>
        <v>一类区</v>
      </c>
    </row>
    <row r="85" spans="4:10" ht="14.25">
      <c r="D85" s="30" t="s">
        <v>259</v>
      </c>
      <c r="E85" s="30" t="s">
        <v>259</v>
      </c>
      <c r="F85" s="31" t="s">
        <v>537</v>
      </c>
      <c r="H85" s="31" t="s">
        <v>537</v>
      </c>
      <c r="I85" s="30" t="s">
        <v>241</v>
      </c>
      <c r="J85" t="str">
        <f t="shared" si="2"/>
        <v>一类区</v>
      </c>
    </row>
    <row r="86" spans="4:10" ht="14.25">
      <c r="D86" s="30" t="s">
        <v>262</v>
      </c>
      <c r="E86" s="30" t="s">
        <v>262</v>
      </c>
      <c r="F86" s="31" t="s">
        <v>537</v>
      </c>
      <c r="H86" s="31" t="s">
        <v>537</v>
      </c>
      <c r="I86" s="30" t="s">
        <v>244</v>
      </c>
      <c r="J86" t="str">
        <f t="shared" si="2"/>
        <v>二类区</v>
      </c>
    </row>
    <row r="87" spans="4:10" ht="14.25">
      <c r="D87" s="30" t="s">
        <v>265</v>
      </c>
      <c r="E87" s="30" t="s">
        <v>265</v>
      </c>
      <c r="F87" s="31" t="s">
        <v>537</v>
      </c>
      <c r="H87" s="31" t="s">
        <v>537</v>
      </c>
      <c r="I87" s="30" t="s">
        <v>247</v>
      </c>
      <c r="J87" t="str">
        <f t="shared" si="2"/>
        <v>三类区</v>
      </c>
    </row>
    <row r="88" spans="4:10" ht="14.25">
      <c r="D88" s="30" t="s">
        <v>268</v>
      </c>
      <c r="E88" s="30" t="s">
        <v>268</v>
      </c>
      <c r="F88" s="31" t="s">
        <v>537</v>
      </c>
      <c r="H88" s="31" t="s">
        <v>537</v>
      </c>
      <c r="I88" s="30" t="s">
        <v>250</v>
      </c>
      <c r="J88" t="str">
        <f t="shared" si="2"/>
        <v>二类区</v>
      </c>
    </row>
    <row r="89" spans="4:10" ht="14.25">
      <c r="D89" s="30" t="s">
        <v>271</v>
      </c>
      <c r="E89" s="30" t="s">
        <v>271</v>
      </c>
      <c r="F89" s="31" t="s">
        <v>537</v>
      </c>
      <c r="H89" s="31" t="s">
        <v>537</v>
      </c>
      <c r="I89" s="30" t="s">
        <v>253</v>
      </c>
      <c r="J89" t="str">
        <f t="shared" si="2"/>
        <v>二类区</v>
      </c>
    </row>
    <row r="90" spans="4:10" ht="14.25">
      <c r="D90" s="30" t="s">
        <v>274</v>
      </c>
      <c r="E90" s="30" t="s">
        <v>274</v>
      </c>
      <c r="F90" s="31" t="s">
        <v>537</v>
      </c>
      <c r="H90" s="31" t="s">
        <v>537</v>
      </c>
      <c r="I90" s="30" t="s">
        <v>256</v>
      </c>
      <c r="J90" t="str">
        <f t="shared" si="2"/>
        <v>三类区</v>
      </c>
    </row>
    <row r="91" spans="4:10" ht="14.25">
      <c r="D91" s="30" t="s">
        <v>585</v>
      </c>
      <c r="E91" s="33" t="s">
        <v>585</v>
      </c>
      <c r="F91" s="31" t="s">
        <v>14</v>
      </c>
      <c r="G91" s="31" t="s">
        <v>322</v>
      </c>
      <c r="H91" s="31" t="s">
        <v>322</v>
      </c>
      <c r="I91" s="30" t="s">
        <v>259</v>
      </c>
      <c r="J91" t="str">
        <f t="shared" si="2"/>
        <v>三类区</v>
      </c>
    </row>
    <row r="92" spans="4:10" ht="14.25">
      <c r="D92" s="30" t="s">
        <v>280</v>
      </c>
      <c r="E92" s="30" t="s">
        <v>280</v>
      </c>
      <c r="F92" s="31" t="s">
        <v>322</v>
      </c>
      <c r="H92" s="31" t="s">
        <v>322</v>
      </c>
      <c r="I92" s="30" t="s">
        <v>262</v>
      </c>
      <c r="J92" t="str">
        <f t="shared" si="2"/>
        <v>三类区</v>
      </c>
    </row>
    <row r="93" spans="4:10" ht="14.25">
      <c r="D93" s="30" t="s">
        <v>283</v>
      </c>
      <c r="E93" s="30" t="s">
        <v>283</v>
      </c>
      <c r="F93" s="31" t="s">
        <v>538</v>
      </c>
      <c r="H93" s="31" t="s">
        <v>538</v>
      </c>
      <c r="I93" s="30" t="s">
        <v>265</v>
      </c>
      <c r="J93" t="str">
        <f t="shared" si="2"/>
        <v>三类区</v>
      </c>
    </row>
    <row r="94" spans="4:10" ht="14.25">
      <c r="D94" s="30" t="s">
        <v>286</v>
      </c>
      <c r="E94" s="30" t="s">
        <v>286</v>
      </c>
      <c r="F94" s="31" t="s">
        <v>538</v>
      </c>
      <c r="H94" s="31" t="s">
        <v>538</v>
      </c>
      <c r="I94" s="30" t="s">
        <v>268</v>
      </c>
      <c r="J94" t="str">
        <f t="shared" si="2"/>
        <v>三类区</v>
      </c>
    </row>
    <row r="95" spans="4:10" ht="14.25">
      <c r="D95" s="30" t="s">
        <v>289</v>
      </c>
      <c r="E95" s="30" t="s">
        <v>289</v>
      </c>
      <c r="F95" s="31" t="s">
        <v>537</v>
      </c>
      <c r="H95" s="31" t="s">
        <v>537</v>
      </c>
      <c r="I95" s="30" t="s">
        <v>271</v>
      </c>
      <c r="J95" t="str">
        <f t="shared" si="2"/>
        <v>三类区</v>
      </c>
    </row>
    <row r="96" spans="4:10" ht="14.25">
      <c r="D96" s="30" t="s">
        <v>292</v>
      </c>
      <c r="E96" s="30" t="s">
        <v>292</v>
      </c>
      <c r="F96" s="31" t="s">
        <v>537</v>
      </c>
      <c r="H96" s="31" t="s">
        <v>537</v>
      </c>
      <c r="I96" s="30" t="s">
        <v>274</v>
      </c>
      <c r="J96" t="str">
        <f t="shared" si="2"/>
        <v>三类区</v>
      </c>
    </row>
    <row r="97" spans="4:9" ht="14.25">
      <c r="D97" s="30" t="s">
        <v>295</v>
      </c>
      <c r="E97" s="30" t="s">
        <v>295</v>
      </c>
      <c r="F97" s="31" t="s">
        <v>537</v>
      </c>
      <c r="H97" s="31" t="s">
        <v>537</v>
      </c>
      <c r="I97" s="34" t="s">
        <v>240</v>
      </c>
    </row>
    <row r="98" spans="4:10" ht="14.25">
      <c r="D98" s="30" t="s">
        <v>298</v>
      </c>
      <c r="E98" s="30" t="s">
        <v>298</v>
      </c>
      <c r="F98" s="31" t="s">
        <v>537</v>
      </c>
      <c r="H98" s="31" t="s">
        <v>537</v>
      </c>
      <c r="I98" s="15" t="s">
        <v>585</v>
      </c>
      <c r="J98" t="str">
        <f t="shared" si="2"/>
        <v>一类区</v>
      </c>
    </row>
    <row r="99" spans="4:10" ht="14.25">
      <c r="D99" s="30" t="s">
        <v>301</v>
      </c>
      <c r="E99" s="30" t="s">
        <v>301</v>
      </c>
      <c r="F99" s="31" t="s">
        <v>537</v>
      </c>
      <c r="H99" s="31" t="s">
        <v>537</v>
      </c>
      <c r="I99" s="15" t="s">
        <v>280</v>
      </c>
      <c r="J99" t="str">
        <f t="shared" si="2"/>
        <v>一类区</v>
      </c>
    </row>
    <row r="100" spans="9:10" ht="14.25">
      <c r="I100" s="15" t="s">
        <v>283</v>
      </c>
      <c r="J100" t="str">
        <f t="shared" si="2"/>
        <v>二类区</v>
      </c>
    </row>
    <row r="101" spans="9:10" ht="14.25">
      <c r="I101" s="15" t="s">
        <v>286</v>
      </c>
      <c r="J101" t="str">
        <f t="shared" si="2"/>
        <v>二类区</v>
      </c>
    </row>
    <row r="102" spans="9:10" ht="14.25">
      <c r="I102" s="15" t="s">
        <v>289</v>
      </c>
      <c r="J102" t="str">
        <f t="shared" si="2"/>
        <v>三类区</v>
      </c>
    </row>
    <row r="103" spans="9:10" ht="14.25">
      <c r="I103" s="15" t="s">
        <v>292</v>
      </c>
      <c r="J103" t="str">
        <f t="shared" si="2"/>
        <v>三类区</v>
      </c>
    </row>
    <row r="104" spans="9:10" ht="14.25">
      <c r="I104" s="15" t="s">
        <v>295</v>
      </c>
      <c r="J104" t="str">
        <f t="shared" si="2"/>
        <v>三类区</v>
      </c>
    </row>
    <row r="105" spans="9:10" ht="14.25">
      <c r="I105" s="15" t="s">
        <v>298</v>
      </c>
      <c r="J105" t="str">
        <f t="shared" si="2"/>
        <v>三类区</v>
      </c>
    </row>
    <row r="106" spans="9:10" ht="14.25">
      <c r="I106" s="15" t="s">
        <v>301</v>
      </c>
      <c r="J106" t="str">
        <f t="shared" si="2"/>
        <v>三类区</v>
      </c>
    </row>
    <row r="107" ht="14.25">
      <c r="I107" s="19" t="s">
        <v>279</v>
      </c>
    </row>
  </sheetData>
  <sheetProtection/>
  <autoFilter ref="A1:G99"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46"/>
  <sheetViews>
    <sheetView workbookViewId="0" topLeftCell="A1">
      <selection activeCell="B5" sqref="B5"/>
    </sheetView>
  </sheetViews>
  <sheetFormatPr defaultColWidth="9.00390625" defaultRowHeight="15"/>
  <cols>
    <col min="1" max="1" width="23.8515625" style="0" customWidth="1"/>
    <col min="2" max="2" width="23.7109375" style="0" customWidth="1"/>
  </cols>
  <sheetData>
    <row r="1" spans="1:2" ht="14.25">
      <c r="A1" s="30" t="s">
        <v>37</v>
      </c>
      <c r="B1" s="31" t="s">
        <v>40</v>
      </c>
    </row>
    <row r="2" spans="1:2" ht="14.25">
      <c r="A2" s="30" t="s">
        <v>40</v>
      </c>
      <c r="B2" s="31" t="s">
        <v>37</v>
      </c>
    </row>
    <row r="3" spans="1:2" ht="14.25">
      <c r="A3" s="30" t="s">
        <v>73</v>
      </c>
      <c r="B3" s="31" t="s">
        <v>73</v>
      </c>
    </row>
    <row r="4" spans="1:2" ht="14.25">
      <c r="A4" s="30" t="s">
        <v>82</v>
      </c>
      <c r="B4" s="31" t="s">
        <v>82</v>
      </c>
    </row>
    <row r="5" spans="1:2" ht="14.25">
      <c r="A5" s="30" t="s">
        <v>85</v>
      </c>
      <c r="B5" s="32" t="s">
        <v>554</v>
      </c>
    </row>
    <row r="6" spans="1:2" ht="14.25">
      <c r="A6" s="30" t="s">
        <v>88</v>
      </c>
      <c r="B6" s="32" t="s">
        <v>559</v>
      </c>
    </row>
    <row r="7" spans="1:2" ht="14.25">
      <c r="A7" s="30" t="s">
        <v>115</v>
      </c>
      <c r="B7" s="31" t="s">
        <v>115</v>
      </c>
    </row>
    <row r="8" spans="1:2" ht="14.25">
      <c r="A8" s="30" t="s">
        <v>118</v>
      </c>
      <c r="B8" s="32" t="s">
        <v>562</v>
      </c>
    </row>
    <row r="9" spans="1:2" ht="14.25">
      <c r="A9" s="30" t="s">
        <v>121</v>
      </c>
      <c r="B9" s="32" t="s">
        <v>564</v>
      </c>
    </row>
    <row r="10" spans="1:2" ht="14.25">
      <c r="A10" s="30" t="s">
        <v>124</v>
      </c>
      <c r="B10" s="32" t="s">
        <v>566</v>
      </c>
    </row>
    <row r="11" spans="1:2" ht="14.25">
      <c r="A11" s="30" t="s">
        <v>133</v>
      </c>
      <c r="B11" s="31" t="s">
        <v>133</v>
      </c>
    </row>
    <row r="12" spans="1:2" ht="14.25">
      <c r="A12" s="30" t="s">
        <v>148</v>
      </c>
      <c r="B12" s="31" t="s">
        <v>148</v>
      </c>
    </row>
    <row r="13" spans="1:2" ht="14.25">
      <c r="A13" s="30" t="s">
        <v>151</v>
      </c>
      <c r="B13" s="32" t="s">
        <v>568</v>
      </c>
    </row>
    <row r="14" spans="1:2" ht="14.25">
      <c r="A14" s="30" t="s">
        <v>163</v>
      </c>
      <c r="B14" s="32" t="s">
        <v>577</v>
      </c>
    </row>
    <row r="15" spans="1:2" ht="14.25">
      <c r="A15" s="30" t="s">
        <v>169</v>
      </c>
      <c r="B15" s="31" t="s">
        <v>169</v>
      </c>
    </row>
    <row r="16" spans="1:2" ht="14.25">
      <c r="A16" s="30" t="s">
        <v>172</v>
      </c>
      <c r="B16" s="31" t="s">
        <v>172</v>
      </c>
    </row>
    <row r="17" spans="1:2" ht="14.25">
      <c r="A17" s="30" t="s">
        <v>175</v>
      </c>
      <c r="B17" s="32" t="s">
        <v>571</v>
      </c>
    </row>
    <row r="18" spans="1:2" ht="14.25">
      <c r="A18" s="30" t="s">
        <v>178</v>
      </c>
      <c r="B18" s="31" t="s">
        <v>178</v>
      </c>
    </row>
    <row r="19" spans="1:2" ht="14.25">
      <c r="A19" s="30" t="s">
        <v>181</v>
      </c>
      <c r="B19" s="31" t="s">
        <v>181</v>
      </c>
    </row>
    <row r="20" spans="1:2" ht="14.25">
      <c r="A20" s="30" t="s">
        <v>184</v>
      </c>
      <c r="B20" s="32" t="s">
        <v>576</v>
      </c>
    </row>
    <row r="21" spans="1:2" ht="14.25">
      <c r="A21" s="30" t="s">
        <v>193</v>
      </c>
      <c r="B21" s="31" t="s">
        <v>193</v>
      </c>
    </row>
    <row r="22" spans="1:2" ht="14.25">
      <c r="A22" s="30" t="s">
        <v>196</v>
      </c>
      <c r="B22" s="31" t="s">
        <v>196</v>
      </c>
    </row>
    <row r="23" spans="1:2" ht="14.25">
      <c r="A23" s="30" t="s">
        <v>199</v>
      </c>
      <c r="B23" s="31" t="s">
        <v>199</v>
      </c>
    </row>
    <row r="24" spans="1:2" ht="14.25">
      <c r="A24" s="30" t="s">
        <v>208</v>
      </c>
      <c r="B24" s="31" t="s">
        <v>208</v>
      </c>
    </row>
    <row r="25" spans="1:2" ht="14.25">
      <c r="A25" s="30" t="s">
        <v>211</v>
      </c>
      <c r="B25" s="31" t="s">
        <v>211</v>
      </c>
    </row>
    <row r="26" spans="1:2" ht="14.25">
      <c r="A26" s="30" t="s">
        <v>214</v>
      </c>
      <c r="B26" s="31" t="s">
        <v>214</v>
      </c>
    </row>
    <row r="27" spans="1:2" ht="14.25">
      <c r="A27" s="30" t="s">
        <v>217</v>
      </c>
      <c r="B27" s="31" t="s">
        <v>217</v>
      </c>
    </row>
    <row r="28" spans="1:2" ht="14.25">
      <c r="A28" s="30" t="s">
        <v>220</v>
      </c>
      <c r="B28" s="31" t="s">
        <v>220</v>
      </c>
    </row>
    <row r="29" spans="1:2" ht="14.25">
      <c r="A29" s="30" t="s">
        <v>223</v>
      </c>
      <c r="B29" s="31" t="s">
        <v>223</v>
      </c>
    </row>
    <row r="30" spans="1:2" ht="14.25">
      <c r="A30" s="30" t="s">
        <v>226</v>
      </c>
      <c r="B30" s="31" t="s">
        <v>226</v>
      </c>
    </row>
    <row r="31" spans="1:2" ht="14.25">
      <c r="A31" s="30" t="s">
        <v>229</v>
      </c>
      <c r="B31" s="31" t="s">
        <v>229</v>
      </c>
    </row>
    <row r="32" spans="1:2" ht="14.25">
      <c r="A32" s="30" t="s">
        <v>232</v>
      </c>
      <c r="B32" s="31" t="s">
        <v>232</v>
      </c>
    </row>
    <row r="33" spans="1:2" ht="14.25">
      <c r="A33" s="30" t="s">
        <v>235</v>
      </c>
      <c r="B33" s="31" t="s">
        <v>235</v>
      </c>
    </row>
    <row r="34" spans="1:2" ht="14.25">
      <c r="A34" s="30" t="s">
        <v>247</v>
      </c>
      <c r="B34" s="31" t="s">
        <v>247</v>
      </c>
    </row>
    <row r="35" spans="1:2" ht="14.25">
      <c r="A35" s="30" t="s">
        <v>256</v>
      </c>
      <c r="B35" s="31" t="s">
        <v>256</v>
      </c>
    </row>
    <row r="36" spans="1:2" ht="14.25">
      <c r="A36" s="30" t="s">
        <v>259</v>
      </c>
      <c r="B36" s="31" t="s">
        <v>259</v>
      </c>
    </row>
    <row r="37" spans="1:2" ht="14.25">
      <c r="A37" s="30" t="s">
        <v>262</v>
      </c>
      <c r="B37" s="31" t="s">
        <v>262</v>
      </c>
    </row>
    <row r="38" spans="1:2" ht="14.25">
      <c r="A38" s="30" t="s">
        <v>265</v>
      </c>
      <c r="B38" s="31" t="s">
        <v>265</v>
      </c>
    </row>
    <row r="39" spans="1:2" ht="14.25">
      <c r="A39" s="30" t="s">
        <v>268</v>
      </c>
      <c r="B39" s="31" t="s">
        <v>268</v>
      </c>
    </row>
    <row r="40" spans="1:2" ht="14.25">
      <c r="A40" s="30" t="s">
        <v>271</v>
      </c>
      <c r="B40" s="31" t="s">
        <v>271</v>
      </c>
    </row>
    <row r="41" spans="1:2" ht="14.25">
      <c r="A41" s="30" t="s">
        <v>580</v>
      </c>
      <c r="B41" s="31" t="s">
        <v>580</v>
      </c>
    </row>
    <row r="42" spans="1:2" ht="14.25">
      <c r="A42" s="30" t="s">
        <v>289</v>
      </c>
      <c r="B42" s="31" t="s">
        <v>289</v>
      </c>
    </row>
    <row r="43" spans="1:2" ht="14.25">
      <c r="A43" s="30" t="s">
        <v>292</v>
      </c>
      <c r="B43" s="31" t="s">
        <v>292</v>
      </c>
    </row>
    <row r="44" spans="1:2" ht="14.25">
      <c r="A44" s="30" t="s">
        <v>295</v>
      </c>
      <c r="B44" s="31" t="s">
        <v>295</v>
      </c>
    </row>
    <row r="45" spans="1:2" ht="14.25">
      <c r="A45" s="30" t="s">
        <v>298</v>
      </c>
      <c r="B45" s="31" t="s">
        <v>298</v>
      </c>
    </row>
    <row r="46" spans="1:2" ht="14.25">
      <c r="A46" s="30" t="s">
        <v>301</v>
      </c>
      <c r="B46" s="31" t="s">
        <v>301</v>
      </c>
    </row>
  </sheetData>
  <sheetProtection/>
  <conditionalFormatting sqref="A1:B46">
    <cfRule type="expression" priority="1" dxfId="0" stopIfTrue="1">
      <formula>AND(COUNTIF($A$1:$B$46,A1)&gt;1,NOT(ISBLANK(A1)))</formula>
    </cfRule>
  </conditionalFormatting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U116"/>
  <sheetViews>
    <sheetView zoomScale="115" zoomScaleNormal="115" workbookViewId="0" topLeftCell="A1">
      <pane xSplit="3" ySplit="7" topLeftCell="H17" activePane="bottomRight" state="frozen"/>
      <selection pane="bottomRight" activeCell="J7" sqref="J7"/>
    </sheetView>
  </sheetViews>
  <sheetFormatPr defaultColWidth="9.00390625" defaultRowHeight="15" outlineLevelRow="1" outlineLevelCol="2"/>
  <cols>
    <col min="1" max="1" width="4.140625" style="2" customWidth="1"/>
    <col min="2" max="2" width="23.421875" style="3" customWidth="1"/>
    <col min="3" max="3" width="1.8515625" style="3" hidden="1" customWidth="1"/>
    <col min="4" max="4" width="6.140625" style="2" customWidth="1"/>
    <col min="5" max="10" width="7.421875" style="2" customWidth="1"/>
    <col min="11" max="11" width="7.8515625" style="2" customWidth="1" outlineLevel="2"/>
    <col min="12" max="12" width="8.57421875" style="2" customWidth="1" outlineLevel="2"/>
    <col min="13" max="13" width="8.00390625" style="2" customWidth="1" outlineLevel="2"/>
    <col min="14" max="14" width="7.421875" style="2" customWidth="1" outlineLevel="2"/>
    <col min="15" max="15" width="5.421875" style="2" customWidth="1" outlineLevel="2"/>
    <col min="16" max="18" width="11.421875" style="2" customWidth="1" outlineLevel="1"/>
    <col min="19" max="19" width="11.28125" style="2" customWidth="1" outlineLevel="1"/>
    <col min="21" max="16384" width="9.00390625" style="2" customWidth="1"/>
  </cols>
  <sheetData>
    <row r="1" spans="1:4" ht="13.5">
      <c r="A1" s="4"/>
      <c r="C1" s="5"/>
      <c r="D1" s="4"/>
    </row>
    <row r="2" spans="1:21" ht="36" customHeight="1">
      <c r="A2" s="6" t="s">
        <v>586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U2" s="2"/>
    </row>
    <row r="3" spans="1:19" s="1" customFormat="1" ht="40.5" customHeight="1">
      <c r="A3" s="7" t="s">
        <v>305</v>
      </c>
      <c r="B3" s="8" t="s">
        <v>0</v>
      </c>
      <c r="C3" s="8" t="s">
        <v>0</v>
      </c>
      <c r="D3" s="7" t="s">
        <v>524</v>
      </c>
      <c r="E3" s="7" t="s">
        <v>587</v>
      </c>
      <c r="F3" s="7"/>
      <c r="G3" s="7" t="s">
        <v>526</v>
      </c>
      <c r="H3" s="7"/>
      <c r="I3" s="7" t="s">
        <v>527</v>
      </c>
      <c r="J3" s="7"/>
      <c r="K3" s="7" t="s">
        <v>588</v>
      </c>
      <c r="L3" s="7" t="s">
        <v>589</v>
      </c>
      <c r="M3" s="7" t="s">
        <v>590</v>
      </c>
      <c r="N3" s="7" t="s">
        <v>591</v>
      </c>
      <c r="O3" s="7" t="s">
        <v>532</v>
      </c>
      <c r="P3" s="7" t="s">
        <v>592</v>
      </c>
      <c r="Q3" s="7"/>
      <c r="R3" s="7"/>
      <c r="S3" s="7" t="s">
        <v>534</v>
      </c>
    </row>
    <row r="4" spans="1:19" s="1" customFormat="1" ht="15" customHeight="1">
      <c r="A4" s="7"/>
      <c r="B4" s="8"/>
      <c r="C4" s="8"/>
      <c r="D4" s="7"/>
      <c r="E4" s="8" t="s">
        <v>593</v>
      </c>
      <c r="F4" s="8" t="s">
        <v>2</v>
      </c>
      <c r="G4" s="8" t="s">
        <v>593</v>
      </c>
      <c r="H4" s="8" t="s">
        <v>2</v>
      </c>
      <c r="I4" s="8" t="s">
        <v>593</v>
      </c>
      <c r="J4" s="8" t="s">
        <v>2</v>
      </c>
      <c r="K4" s="7"/>
      <c r="L4" s="7"/>
      <c r="M4" s="7"/>
      <c r="N4" s="7"/>
      <c r="O4" s="7"/>
      <c r="P4" s="8" t="s">
        <v>593</v>
      </c>
      <c r="Q4" s="8" t="s">
        <v>2</v>
      </c>
      <c r="R4" s="7" t="s">
        <v>319</v>
      </c>
      <c r="S4" s="7"/>
    </row>
    <row r="5" spans="1:19" s="1" customFormat="1" ht="16.5" customHeight="1">
      <c r="A5" s="9"/>
      <c r="B5" s="10" t="s">
        <v>319</v>
      </c>
      <c r="C5" s="11"/>
      <c r="D5" s="12" t="s">
        <v>320</v>
      </c>
      <c r="E5" s="12">
        <f aca="true" t="shared" si="0" ref="E5:J5">SUM(E6:E115)/2</f>
        <v>3075</v>
      </c>
      <c r="F5" s="12">
        <f t="shared" si="0"/>
        <v>1707</v>
      </c>
      <c r="G5" s="12">
        <f t="shared" si="0"/>
        <v>550</v>
      </c>
      <c r="H5" s="12">
        <f t="shared" si="0"/>
        <v>174</v>
      </c>
      <c r="I5" s="12">
        <f t="shared" si="0"/>
        <v>2769</v>
      </c>
      <c r="J5" s="12">
        <f t="shared" si="0"/>
        <v>1533</v>
      </c>
      <c r="K5" s="12" t="s">
        <v>320</v>
      </c>
      <c r="L5" s="12" t="s">
        <v>320</v>
      </c>
      <c r="M5" s="12" t="s">
        <v>320</v>
      </c>
      <c r="N5" s="12" t="s">
        <v>320</v>
      </c>
      <c r="O5" s="12" t="s">
        <v>320</v>
      </c>
      <c r="P5" s="12" t="e">
        <f>SUM(P6:P115)/2</f>
        <v>#REF!</v>
      </c>
      <c r="Q5" s="12" t="e">
        <f>SUM(Q6:Q115)/2</f>
        <v>#REF!</v>
      </c>
      <c r="R5" s="12" t="e">
        <f aca="true" t="shared" si="1" ref="R5:R20">P5+Q5</f>
        <v>#REF!</v>
      </c>
      <c r="S5" s="12"/>
    </row>
    <row r="6" spans="1:19" s="1" customFormat="1" ht="16.5" customHeight="1" outlineLevel="1">
      <c r="A6" s="13">
        <f>SUBTOTAL(3,$C$6:C6)</f>
        <v>1</v>
      </c>
      <c r="B6" s="14" t="s">
        <v>4</v>
      </c>
      <c r="C6" s="15" t="s">
        <v>5</v>
      </c>
      <c r="D6" s="16" t="s">
        <v>322</v>
      </c>
      <c r="E6" s="16">
        <v>106</v>
      </c>
      <c r="F6" s="16">
        <v>74</v>
      </c>
      <c r="G6" s="16">
        <v>2</v>
      </c>
      <c r="H6" s="16">
        <f>'检察院'!E6</f>
        <v>1</v>
      </c>
      <c r="I6" s="13">
        <f>E6-G6</f>
        <v>104</v>
      </c>
      <c r="J6" s="13">
        <f>F6-H6</f>
        <v>73</v>
      </c>
      <c r="K6" s="13">
        <f>_xlfn.IFERROR(VLOOKUP(D6,#REF!,3,0),0)</f>
        <v>0</v>
      </c>
      <c r="L6" s="13" t="e">
        <f>#REF!</f>
        <v>#REF!</v>
      </c>
      <c r="M6" s="13" t="e">
        <f>K6+L6</f>
        <v>#REF!</v>
      </c>
      <c r="N6" s="13">
        <f>_xlfn.IFERROR(VLOOKUP(D6,#REF!,4,0),0)</f>
        <v>0</v>
      </c>
      <c r="O6" s="24">
        <v>12</v>
      </c>
      <c r="P6" s="24" t="e">
        <f>I6*$M6*$O6+I6*0.2*$N6</f>
        <v>#REF!</v>
      </c>
      <c r="Q6" s="24" t="e">
        <f>J6*$M6*$O6+J6*0.2*$N6</f>
        <v>#REF!</v>
      </c>
      <c r="R6" s="12" t="e">
        <f t="shared" si="1"/>
        <v>#REF!</v>
      </c>
      <c r="S6" s="13"/>
    </row>
    <row r="7" spans="1:19" s="1" customFormat="1" ht="16.5" customHeight="1" outlineLevel="1">
      <c r="A7" s="13">
        <f>SUBTOTAL(3,$C$6:C7)</f>
        <v>2</v>
      </c>
      <c r="B7" s="14" t="s">
        <v>8</v>
      </c>
      <c r="C7" s="15" t="s">
        <v>9</v>
      </c>
      <c r="D7" s="16" t="s">
        <v>322</v>
      </c>
      <c r="E7" s="16">
        <v>9</v>
      </c>
      <c r="F7" s="16">
        <v>11</v>
      </c>
      <c r="G7" s="16">
        <v>0</v>
      </c>
      <c r="H7" s="16">
        <f>'检察院'!E7</f>
        <v>0</v>
      </c>
      <c r="I7" s="13">
        <f>E7-G7</f>
        <v>9</v>
      </c>
      <c r="J7" s="13">
        <f>F7-H7</f>
        <v>11</v>
      </c>
      <c r="K7" s="13">
        <f>_xlfn.IFERROR(VLOOKUP(D7,#REF!,3,0),0)</f>
        <v>0</v>
      </c>
      <c r="L7" s="13" t="e">
        <f>#REF!</f>
        <v>#REF!</v>
      </c>
      <c r="M7" s="13" t="e">
        <f>K7+L7</f>
        <v>#REF!</v>
      </c>
      <c r="N7" s="13">
        <f>_xlfn.IFERROR(VLOOKUP(D7,#REF!,4,0),0)</f>
        <v>0</v>
      </c>
      <c r="O7" s="24">
        <v>12</v>
      </c>
      <c r="P7" s="24" t="e">
        <f>I7*M7*O7+I7*0.2*N7</f>
        <v>#REF!</v>
      </c>
      <c r="Q7" s="24" t="e">
        <f>J7*$M7*$O7+J7*0.2*$N7</f>
        <v>#REF!</v>
      </c>
      <c r="R7" s="12" t="e">
        <f t="shared" si="1"/>
        <v>#REF!</v>
      </c>
      <c r="S7" s="13"/>
    </row>
    <row r="8" spans="1:19" s="1" customFormat="1" ht="16.5" customHeight="1">
      <c r="A8" s="17">
        <f>SUBTOTAL(3,$C$6:C8)</f>
        <v>3</v>
      </c>
      <c r="B8" s="18" t="s">
        <v>418</v>
      </c>
      <c r="C8" s="19" t="s">
        <v>418</v>
      </c>
      <c r="D8" s="20"/>
      <c r="E8" s="17">
        <f>SUM(E6:E7)</f>
        <v>115</v>
      </c>
      <c r="F8" s="17">
        <v>85</v>
      </c>
      <c r="G8" s="17">
        <f>SUM(G6:G7)</f>
        <v>2</v>
      </c>
      <c r="H8" s="17">
        <f>'检察院'!E8</f>
        <v>1</v>
      </c>
      <c r="I8" s="17">
        <f>SUM(I6:I7)</f>
        <v>113</v>
      </c>
      <c r="J8" s="17">
        <f aca="true" t="shared" si="2" ref="J8:J20">F8-H8</f>
        <v>84</v>
      </c>
      <c r="K8" s="17"/>
      <c r="L8" s="17"/>
      <c r="M8" s="17"/>
      <c r="N8" s="17"/>
      <c r="O8" s="25"/>
      <c r="P8" s="25" t="e">
        <f>SUM(P6:P7)</f>
        <v>#REF!</v>
      </c>
      <c r="Q8" s="25" t="e">
        <f>SUM(Q6:Q7)</f>
        <v>#REF!</v>
      </c>
      <c r="R8" s="27" t="e">
        <f t="shared" si="1"/>
        <v>#REF!</v>
      </c>
      <c r="S8" s="17"/>
    </row>
    <row r="9" spans="1:19" s="1" customFormat="1" ht="16.5" customHeight="1" outlineLevel="1">
      <c r="A9" s="13">
        <f>SUBTOTAL(3,$C$6:C9)</f>
        <v>4</v>
      </c>
      <c r="B9" s="14" t="s">
        <v>594</v>
      </c>
      <c r="C9" s="15" t="s">
        <v>551</v>
      </c>
      <c r="D9" s="21" t="s">
        <v>322</v>
      </c>
      <c r="E9" s="22">
        <v>112</v>
      </c>
      <c r="F9" s="22">
        <v>48</v>
      </c>
      <c r="G9" s="22">
        <v>15</v>
      </c>
      <c r="H9" s="22">
        <f>'检察院'!E9</f>
        <v>3</v>
      </c>
      <c r="I9" s="13">
        <f>E9-G9</f>
        <v>97</v>
      </c>
      <c r="J9" s="13">
        <f t="shared" si="2"/>
        <v>45</v>
      </c>
      <c r="K9" s="13">
        <f>_xlfn.IFERROR(VLOOKUP(D9,#REF!,3,0),0)</f>
        <v>0</v>
      </c>
      <c r="L9" s="13" t="e">
        <f>#REF!</f>
        <v>#REF!</v>
      </c>
      <c r="M9" s="13" t="e">
        <f aca="true" t="shared" si="3" ref="M9:M20">K9+L9</f>
        <v>#REF!</v>
      </c>
      <c r="N9" s="13">
        <f>_xlfn.IFERROR(VLOOKUP(D9,#REF!,4,0),0)</f>
        <v>0</v>
      </c>
      <c r="O9" s="24">
        <v>12</v>
      </c>
      <c r="P9" s="24" t="e">
        <f aca="true" t="shared" si="4" ref="P9:P20">I9*M9*O9+I9*0.2*N9</f>
        <v>#REF!</v>
      </c>
      <c r="Q9" s="24" t="e">
        <f aca="true" t="shared" si="5" ref="Q9:Q20">J9*$M9*$O9+J9*0.2*$N9</f>
        <v>#REF!</v>
      </c>
      <c r="R9" s="12" t="e">
        <f t="shared" si="1"/>
        <v>#REF!</v>
      </c>
      <c r="S9" s="13" t="e">
        <f>SUM(R9:R115)/2</f>
        <v>#REF!</v>
      </c>
    </row>
    <row r="10" spans="1:19" s="1" customFormat="1" ht="16.5" customHeight="1" outlineLevel="1">
      <c r="A10" s="13">
        <f>SUBTOTAL(3,$C$6:C10)</f>
        <v>5</v>
      </c>
      <c r="B10" s="14" t="s">
        <v>16</v>
      </c>
      <c r="C10" s="15" t="s">
        <v>16</v>
      </c>
      <c r="D10" s="21" t="s">
        <v>322</v>
      </c>
      <c r="E10" s="22">
        <v>59</v>
      </c>
      <c r="F10" s="22">
        <v>34</v>
      </c>
      <c r="G10" s="22">
        <v>14</v>
      </c>
      <c r="H10" s="22">
        <f>'检察院'!E10</f>
        <v>3</v>
      </c>
      <c r="I10" s="13">
        <f>E10-G10</f>
        <v>45</v>
      </c>
      <c r="J10" s="13">
        <f t="shared" si="2"/>
        <v>31</v>
      </c>
      <c r="K10" s="13">
        <f>_xlfn.IFERROR(VLOOKUP(D10,#REF!,3,0),0)</f>
        <v>0</v>
      </c>
      <c r="L10" s="13" t="e">
        <f>#REF!</f>
        <v>#REF!</v>
      </c>
      <c r="M10" s="13" t="e">
        <f t="shared" si="3"/>
        <v>#REF!</v>
      </c>
      <c r="N10" s="13">
        <f>_xlfn.IFERROR(VLOOKUP(D10,#REF!,4,0),0)</f>
        <v>0</v>
      </c>
      <c r="O10" s="24">
        <v>12</v>
      </c>
      <c r="P10" s="24" t="e">
        <f t="shared" si="4"/>
        <v>#REF!</v>
      </c>
      <c r="Q10" s="24" t="e">
        <f t="shared" si="5"/>
        <v>#REF!</v>
      </c>
      <c r="R10" s="12" t="e">
        <f t="shared" si="1"/>
        <v>#REF!</v>
      </c>
      <c r="S10" s="13"/>
    </row>
    <row r="11" spans="1:19" s="1" customFormat="1" ht="16.5" customHeight="1" outlineLevel="1">
      <c r="A11" s="13">
        <f>SUBTOTAL(3,$C$6:C11)</f>
        <v>6</v>
      </c>
      <c r="B11" s="14" t="s">
        <v>19</v>
      </c>
      <c r="C11" s="15" t="s">
        <v>19</v>
      </c>
      <c r="D11" s="21" t="s">
        <v>322</v>
      </c>
      <c r="E11" s="22">
        <v>63</v>
      </c>
      <c r="F11" s="22">
        <v>39</v>
      </c>
      <c r="G11" s="22">
        <v>12</v>
      </c>
      <c r="H11" s="22">
        <f>'检察院'!E11</f>
        <v>0</v>
      </c>
      <c r="I11" s="13">
        <v>51</v>
      </c>
      <c r="J11" s="13">
        <f t="shared" si="2"/>
        <v>39</v>
      </c>
      <c r="K11" s="13">
        <f>_xlfn.IFERROR(VLOOKUP(D11,#REF!,3,0),0)</f>
        <v>0</v>
      </c>
      <c r="L11" s="13" t="e">
        <f>#REF!</f>
        <v>#REF!</v>
      </c>
      <c r="M11" s="13" t="e">
        <f t="shared" si="3"/>
        <v>#REF!</v>
      </c>
      <c r="N11" s="13">
        <f>_xlfn.IFERROR(VLOOKUP(D11,#REF!,4,0),0)</f>
        <v>0</v>
      </c>
      <c r="O11" s="24">
        <v>12</v>
      </c>
      <c r="P11" s="24" t="e">
        <f t="shared" si="4"/>
        <v>#REF!</v>
      </c>
      <c r="Q11" s="24" t="e">
        <f t="shared" si="5"/>
        <v>#REF!</v>
      </c>
      <c r="R11" s="12" t="e">
        <f t="shared" si="1"/>
        <v>#REF!</v>
      </c>
      <c r="S11" s="13"/>
    </row>
    <row r="12" spans="1:19" s="1" customFormat="1" ht="16.5" customHeight="1" outlineLevel="1">
      <c r="A12" s="13">
        <f>SUBTOTAL(3,$C$6:C12)</f>
        <v>7</v>
      </c>
      <c r="B12" s="14" t="s">
        <v>22</v>
      </c>
      <c r="C12" s="15" t="s">
        <v>22</v>
      </c>
      <c r="D12" s="21" t="s">
        <v>322</v>
      </c>
      <c r="E12" s="22">
        <v>32</v>
      </c>
      <c r="F12" s="22">
        <v>21</v>
      </c>
      <c r="G12" s="22">
        <v>5</v>
      </c>
      <c r="H12" s="22">
        <f>'检察院'!E12</f>
        <v>1</v>
      </c>
      <c r="I12" s="13">
        <f>E12-G12</f>
        <v>27</v>
      </c>
      <c r="J12" s="13">
        <f t="shared" si="2"/>
        <v>20</v>
      </c>
      <c r="K12" s="13">
        <f>_xlfn.IFERROR(VLOOKUP(D12,#REF!,3,0),0)</f>
        <v>0</v>
      </c>
      <c r="L12" s="13" t="e">
        <f>#REF!</f>
        <v>#REF!</v>
      </c>
      <c r="M12" s="13" t="e">
        <f t="shared" si="3"/>
        <v>#REF!</v>
      </c>
      <c r="N12" s="13">
        <f>_xlfn.IFERROR(VLOOKUP(D12,#REF!,4,0),0)</f>
        <v>0</v>
      </c>
      <c r="O12" s="24">
        <v>12</v>
      </c>
      <c r="P12" s="24" t="e">
        <f t="shared" si="4"/>
        <v>#REF!</v>
      </c>
      <c r="Q12" s="24" t="e">
        <f t="shared" si="5"/>
        <v>#REF!</v>
      </c>
      <c r="R12" s="12" t="e">
        <f t="shared" si="1"/>
        <v>#REF!</v>
      </c>
      <c r="S12" s="13"/>
    </row>
    <row r="13" spans="1:19" s="1" customFormat="1" ht="16.5" customHeight="1" outlineLevel="1">
      <c r="A13" s="13">
        <f>SUBTOTAL(3,$C$6:C13)</f>
        <v>8</v>
      </c>
      <c r="B13" s="14" t="s">
        <v>25</v>
      </c>
      <c r="C13" s="15" t="s">
        <v>25</v>
      </c>
      <c r="D13" s="21" t="s">
        <v>322</v>
      </c>
      <c r="E13" s="22">
        <v>26</v>
      </c>
      <c r="F13" s="22">
        <v>18</v>
      </c>
      <c r="G13" s="22">
        <v>9</v>
      </c>
      <c r="H13" s="22">
        <f>'检察院'!E13</f>
        <v>2</v>
      </c>
      <c r="I13" s="13">
        <v>17</v>
      </c>
      <c r="J13" s="13">
        <f t="shared" si="2"/>
        <v>16</v>
      </c>
      <c r="K13" s="13">
        <f>_xlfn.IFERROR(VLOOKUP(D13,#REF!,3,0),0)</f>
        <v>0</v>
      </c>
      <c r="L13" s="13" t="e">
        <f>#REF!</f>
        <v>#REF!</v>
      </c>
      <c r="M13" s="13" t="e">
        <f t="shared" si="3"/>
        <v>#REF!</v>
      </c>
      <c r="N13" s="13">
        <f>_xlfn.IFERROR(VLOOKUP(D13,#REF!,4,0),0)</f>
        <v>0</v>
      </c>
      <c r="O13" s="24">
        <v>12</v>
      </c>
      <c r="P13" s="24" t="e">
        <f t="shared" si="4"/>
        <v>#REF!</v>
      </c>
      <c r="Q13" s="24" t="e">
        <f t="shared" si="5"/>
        <v>#REF!</v>
      </c>
      <c r="R13" s="12" t="e">
        <f t="shared" si="1"/>
        <v>#REF!</v>
      </c>
      <c r="S13" s="13"/>
    </row>
    <row r="14" spans="1:19" s="1" customFormat="1" ht="16.5" customHeight="1" outlineLevel="1">
      <c r="A14" s="13">
        <f>SUBTOTAL(3,$C$6:C14)</f>
        <v>9</v>
      </c>
      <c r="B14" s="14" t="s">
        <v>28</v>
      </c>
      <c r="C14" s="15" t="s">
        <v>28</v>
      </c>
      <c r="D14" s="21" t="s">
        <v>322</v>
      </c>
      <c r="E14" s="22">
        <v>30</v>
      </c>
      <c r="F14" s="22">
        <v>16</v>
      </c>
      <c r="G14" s="22">
        <v>18</v>
      </c>
      <c r="H14" s="22">
        <f>'检察院'!E14</f>
        <v>0</v>
      </c>
      <c r="I14" s="13">
        <f>E14-G14</f>
        <v>12</v>
      </c>
      <c r="J14" s="13">
        <f t="shared" si="2"/>
        <v>16</v>
      </c>
      <c r="K14" s="13">
        <f>_xlfn.IFERROR(VLOOKUP(D14,#REF!,3,0),0)</f>
        <v>0</v>
      </c>
      <c r="L14" s="13" t="e">
        <f>#REF!</f>
        <v>#REF!</v>
      </c>
      <c r="M14" s="13" t="e">
        <f t="shared" si="3"/>
        <v>#REF!</v>
      </c>
      <c r="N14" s="13">
        <f>_xlfn.IFERROR(VLOOKUP(D14,#REF!,4,0),0)</f>
        <v>0</v>
      </c>
      <c r="O14" s="24">
        <v>12</v>
      </c>
      <c r="P14" s="24" t="e">
        <f t="shared" si="4"/>
        <v>#REF!</v>
      </c>
      <c r="Q14" s="24" t="e">
        <f t="shared" si="5"/>
        <v>#REF!</v>
      </c>
      <c r="R14" s="12" t="e">
        <f t="shared" si="1"/>
        <v>#REF!</v>
      </c>
      <c r="S14" s="13"/>
    </row>
    <row r="15" spans="1:19" s="1" customFormat="1" ht="16.5" customHeight="1" outlineLevel="1">
      <c r="A15" s="13">
        <f>SUBTOTAL(3,$C$6:C15)</f>
        <v>10</v>
      </c>
      <c r="B15" s="14" t="s">
        <v>31</v>
      </c>
      <c r="C15" s="15" t="s">
        <v>31</v>
      </c>
      <c r="D15" s="21" t="s">
        <v>322</v>
      </c>
      <c r="E15" s="22">
        <v>28</v>
      </c>
      <c r="F15" s="22">
        <v>15</v>
      </c>
      <c r="G15" s="22">
        <v>7</v>
      </c>
      <c r="H15" s="22">
        <f>'检察院'!E15</f>
        <v>2</v>
      </c>
      <c r="I15" s="13">
        <v>21</v>
      </c>
      <c r="J15" s="13">
        <f t="shared" si="2"/>
        <v>13</v>
      </c>
      <c r="K15" s="13">
        <f>_xlfn.IFERROR(VLOOKUP(D15,#REF!,3,0),0)</f>
        <v>0</v>
      </c>
      <c r="L15" s="13" t="e">
        <f>#REF!</f>
        <v>#REF!</v>
      </c>
      <c r="M15" s="13" t="e">
        <f t="shared" si="3"/>
        <v>#REF!</v>
      </c>
      <c r="N15" s="13">
        <f>_xlfn.IFERROR(VLOOKUP(D15,#REF!,4,0),0)</f>
        <v>0</v>
      </c>
      <c r="O15" s="24">
        <v>12</v>
      </c>
      <c r="P15" s="24" t="e">
        <f t="shared" si="4"/>
        <v>#REF!</v>
      </c>
      <c r="Q15" s="24" t="e">
        <f t="shared" si="5"/>
        <v>#REF!</v>
      </c>
      <c r="R15" s="12" t="e">
        <f t="shared" si="1"/>
        <v>#REF!</v>
      </c>
      <c r="S15" s="13"/>
    </row>
    <row r="16" spans="1:19" s="1" customFormat="1" ht="16.5" customHeight="1" outlineLevel="1">
      <c r="A16" s="13">
        <f>SUBTOTAL(3,$C$6:C16)</f>
        <v>11</v>
      </c>
      <c r="B16" s="14" t="s">
        <v>34</v>
      </c>
      <c r="C16" s="15" t="s">
        <v>34</v>
      </c>
      <c r="D16" s="21" t="s">
        <v>322</v>
      </c>
      <c r="E16" s="22">
        <v>33</v>
      </c>
      <c r="F16" s="22">
        <v>18</v>
      </c>
      <c r="G16" s="22">
        <v>4</v>
      </c>
      <c r="H16" s="22">
        <f>'检察院'!E16</f>
        <v>0</v>
      </c>
      <c r="I16" s="13">
        <v>29</v>
      </c>
      <c r="J16" s="13">
        <f t="shared" si="2"/>
        <v>18</v>
      </c>
      <c r="K16" s="13">
        <f>_xlfn.IFERROR(VLOOKUP(D16,#REF!,3,0),0)</f>
        <v>0</v>
      </c>
      <c r="L16" s="13" t="e">
        <f>#REF!</f>
        <v>#REF!</v>
      </c>
      <c r="M16" s="13" t="e">
        <f t="shared" si="3"/>
        <v>#REF!</v>
      </c>
      <c r="N16" s="13">
        <f>_xlfn.IFERROR(VLOOKUP(D16,#REF!,4,0),0)</f>
        <v>0</v>
      </c>
      <c r="O16" s="24">
        <v>12</v>
      </c>
      <c r="P16" s="24" t="e">
        <f t="shared" si="4"/>
        <v>#REF!</v>
      </c>
      <c r="Q16" s="24" t="e">
        <f t="shared" si="5"/>
        <v>#REF!</v>
      </c>
      <c r="R16" s="12" t="e">
        <f t="shared" si="1"/>
        <v>#REF!</v>
      </c>
      <c r="S16" s="13"/>
    </row>
    <row r="17" spans="1:21" s="1" customFormat="1" ht="16.5" customHeight="1" outlineLevel="1">
      <c r="A17" s="13">
        <f>SUBTOTAL(3,$C$6:C17)</f>
        <v>12</v>
      </c>
      <c r="B17" s="14" t="s">
        <v>37</v>
      </c>
      <c r="C17" s="15" t="s">
        <v>37</v>
      </c>
      <c r="D17" s="21" t="s">
        <v>537</v>
      </c>
      <c r="E17" s="23">
        <v>23</v>
      </c>
      <c r="F17" s="23">
        <v>12</v>
      </c>
      <c r="G17" s="23">
        <v>12</v>
      </c>
      <c r="H17" s="23">
        <f>'检察院'!E17</f>
        <v>0</v>
      </c>
      <c r="I17" s="13">
        <v>11</v>
      </c>
      <c r="J17" s="13">
        <f t="shared" si="2"/>
        <v>12</v>
      </c>
      <c r="K17" s="13">
        <f>_xlfn.IFERROR(VLOOKUP(D17,#REF!,3,0),0)</f>
        <v>0</v>
      </c>
      <c r="L17" s="13" t="e">
        <f>#REF!</f>
        <v>#REF!</v>
      </c>
      <c r="M17" s="13" t="e">
        <f t="shared" si="3"/>
        <v>#REF!</v>
      </c>
      <c r="N17" s="13">
        <f>_xlfn.IFERROR(VLOOKUP(D17,#REF!,4,0),0)</f>
        <v>0</v>
      </c>
      <c r="O17" s="24">
        <v>12</v>
      </c>
      <c r="P17" s="24" t="e">
        <f t="shared" si="4"/>
        <v>#REF!</v>
      </c>
      <c r="Q17" s="24" t="e">
        <f t="shared" si="5"/>
        <v>#REF!</v>
      </c>
      <c r="R17" s="12" t="e">
        <f t="shared" si="1"/>
        <v>#REF!</v>
      </c>
      <c r="S17" s="13"/>
      <c r="U17" s="28"/>
    </row>
    <row r="18" spans="1:21" s="1" customFormat="1" ht="16.5" customHeight="1" outlineLevel="1">
      <c r="A18" s="13">
        <f>SUBTOTAL(3,$C$6:C18)</f>
        <v>13</v>
      </c>
      <c r="B18" s="14" t="s">
        <v>40</v>
      </c>
      <c r="C18" s="15" t="s">
        <v>40</v>
      </c>
      <c r="D18" s="21" t="s">
        <v>537</v>
      </c>
      <c r="E18" s="22">
        <v>21</v>
      </c>
      <c r="F18" s="22">
        <v>12</v>
      </c>
      <c r="G18" s="22">
        <v>8</v>
      </c>
      <c r="H18" s="22">
        <f>'检察院'!E18</f>
        <v>0</v>
      </c>
      <c r="I18" s="13">
        <v>13</v>
      </c>
      <c r="J18" s="13">
        <f t="shared" si="2"/>
        <v>12</v>
      </c>
      <c r="K18" s="13">
        <f>_xlfn.IFERROR(VLOOKUP(D18,#REF!,3,0),0)</f>
        <v>0</v>
      </c>
      <c r="L18" s="13" t="e">
        <f>#REF!</f>
        <v>#REF!</v>
      </c>
      <c r="M18" s="13" t="e">
        <f t="shared" si="3"/>
        <v>#REF!</v>
      </c>
      <c r="N18" s="13">
        <f>_xlfn.IFERROR(VLOOKUP(D18,#REF!,4,0),0)</f>
        <v>0</v>
      </c>
      <c r="O18" s="24">
        <v>12</v>
      </c>
      <c r="P18" s="24" t="e">
        <f t="shared" si="4"/>
        <v>#REF!</v>
      </c>
      <c r="Q18" s="24" t="e">
        <f t="shared" si="5"/>
        <v>#REF!</v>
      </c>
      <c r="R18" s="12" t="e">
        <f t="shared" si="1"/>
        <v>#REF!</v>
      </c>
      <c r="S18" s="13"/>
      <c r="U18" s="28"/>
    </row>
    <row r="19" spans="1:21" s="1" customFormat="1" ht="16.5" customHeight="1" outlineLevel="1">
      <c r="A19" s="13">
        <f>SUBTOTAL(3,$C$6:C19)</f>
        <v>14</v>
      </c>
      <c r="B19" s="14" t="s">
        <v>43</v>
      </c>
      <c r="C19" s="15" t="s">
        <v>43</v>
      </c>
      <c r="D19" s="21" t="s">
        <v>538</v>
      </c>
      <c r="E19" s="22">
        <v>28</v>
      </c>
      <c r="F19" s="22">
        <v>20</v>
      </c>
      <c r="G19" s="22">
        <v>17</v>
      </c>
      <c r="H19" s="22">
        <f>'检察院'!E19</f>
        <v>0</v>
      </c>
      <c r="I19" s="13">
        <f>E19-G19</f>
        <v>11</v>
      </c>
      <c r="J19" s="13">
        <f t="shared" si="2"/>
        <v>20</v>
      </c>
      <c r="K19" s="13">
        <f>_xlfn.IFERROR(VLOOKUP(D19,#REF!,3,0),0)</f>
        <v>0</v>
      </c>
      <c r="L19" s="13" t="e">
        <f>#REF!</f>
        <v>#REF!</v>
      </c>
      <c r="M19" s="13" t="e">
        <f t="shared" si="3"/>
        <v>#REF!</v>
      </c>
      <c r="N19" s="13">
        <f>_xlfn.IFERROR(VLOOKUP(D19,#REF!,4,0),0)</f>
        <v>0</v>
      </c>
      <c r="O19" s="24">
        <v>12</v>
      </c>
      <c r="P19" s="24" t="e">
        <f t="shared" si="4"/>
        <v>#REF!</v>
      </c>
      <c r="Q19" s="24" t="e">
        <f t="shared" si="5"/>
        <v>#REF!</v>
      </c>
      <c r="R19" s="12" t="e">
        <f t="shared" si="1"/>
        <v>#REF!</v>
      </c>
      <c r="S19" s="13"/>
      <c r="U19" s="28"/>
    </row>
    <row r="20" spans="1:21" s="1" customFormat="1" ht="16.5" customHeight="1" outlineLevel="1">
      <c r="A20" s="13">
        <f>SUBTOTAL(3,$C$6:C20)</f>
        <v>15</v>
      </c>
      <c r="B20" s="14" t="s">
        <v>539</v>
      </c>
      <c r="C20" s="15" t="s">
        <v>539</v>
      </c>
      <c r="D20" s="21" t="s">
        <v>322</v>
      </c>
      <c r="E20" s="22">
        <v>0</v>
      </c>
      <c r="F20" s="22">
        <v>12</v>
      </c>
      <c r="G20" s="22">
        <v>0</v>
      </c>
      <c r="H20" s="22">
        <f>'检察院'!E20</f>
        <v>0</v>
      </c>
      <c r="I20" s="13">
        <v>0</v>
      </c>
      <c r="J20" s="13">
        <f t="shared" si="2"/>
        <v>12</v>
      </c>
      <c r="K20" s="13">
        <f>_xlfn.IFERROR(VLOOKUP(D20,#REF!,3,0),0)</f>
        <v>0</v>
      </c>
      <c r="L20" s="13" t="e">
        <f>#REF!</f>
        <v>#REF!</v>
      </c>
      <c r="M20" s="13" t="e">
        <f t="shared" si="3"/>
        <v>#REF!</v>
      </c>
      <c r="N20" s="13">
        <f>_xlfn.IFERROR(VLOOKUP(D20,#REF!,4,0),0)</f>
        <v>0</v>
      </c>
      <c r="O20" s="24">
        <v>12</v>
      </c>
      <c r="P20" s="24" t="e">
        <f t="shared" si="4"/>
        <v>#REF!</v>
      </c>
      <c r="Q20" s="24" t="e">
        <f t="shared" si="5"/>
        <v>#REF!</v>
      </c>
      <c r="R20" s="12" t="e">
        <f t="shared" si="1"/>
        <v>#REF!</v>
      </c>
      <c r="S20" s="13"/>
      <c r="U20" s="28"/>
    </row>
    <row r="21" spans="1:21" s="1" customFormat="1" ht="16.5" customHeight="1">
      <c r="A21" s="17">
        <f>SUBTOTAL(3,$C$6:C21)</f>
        <v>16</v>
      </c>
      <c r="B21" s="18" t="s">
        <v>15</v>
      </c>
      <c r="C21" s="19" t="s">
        <v>15</v>
      </c>
      <c r="D21" s="20"/>
      <c r="E21" s="17">
        <f aca="true" t="shared" si="6" ref="E21:J21">SUM(E9:E20)</f>
        <v>455</v>
      </c>
      <c r="F21" s="17">
        <f t="shared" si="6"/>
        <v>265</v>
      </c>
      <c r="G21" s="17">
        <f t="shared" si="6"/>
        <v>121</v>
      </c>
      <c r="H21" s="17">
        <f t="shared" si="6"/>
        <v>11</v>
      </c>
      <c r="I21" s="17">
        <f t="shared" si="6"/>
        <v>334</v>
      </c>
      <c r="J21" s="17">
        <f t="shared" si="6"/>
        <v>254</v>
      </c>
      <c r="K21" s="17"/>
      <c r="L21" s="17"/>
      <c r="M21" s="17"/>
      <c r="N21" s="17"/>
      <c r="O21" s="25"/>
      <c r="P21" s="25" t="e">
        <f>SUM(P9:P20)</f>
        <v>#REF!</v>
      </c>
      <c r="Q21" s="25" t="e">
        <f>SUM(Q9:Q20)</f>
        <v>#REF!</v>
      </c>
      <c r="R21" s="25" t="e">
        <f>SUM(R9:R20)</f>
        <v>#REF!</v>
      </c>
      <c r="S21" s="17"/>
      <c r="U21" s="28"/>
    </row>
    <row r="22" spans="1:21" s="1" customFormat="1" ht="16.5" customHeight="1" outlineLevel="1">
      <c r="A22" s="13">
        <f>SUBTOTAL(3,$C$6:C22)</f>
        <v>17</v>
      </c>
      <c r="B22" s="14" t="s">
        <v>595</v>
      </c>
      <c r="C22" s="15" t="s">
        <v>569</v>
      </c>
      <c r="D22" s="21" t="s">
        <v>322</v>
      </c>
      <c r="E22" s="22">
        <v>79</v>
      </c>
      <c r="F22" s="22">
        <v>37</v>
      </c>
      <c r="G22" s="22">
        <v>0</v>
      </c>
      <c r="H22" s="22">
        <f>'检察院'!E22</f>
        <v>2</v>
      </c>
      <c r="I22" s="13">
        <f aca="true" t="shared" si="7" ref="I22:I36">E22-G22</f>
        <v>79</v>
      </c>
      <c r="J22" s="13">
        <f aca="true" t="shared" si="8" ref="J22:J36">F22-H22</f>
        <v>35</v>
      </c>
      <c r="K22" s="13">
        <f>_xlfn.IFERROR(VLOOKUP(D22,#REF!,3,0),0)</f>
        <v>0</v>
      </c>
      <c r="L22" s="13" t="e">
        <f>#REF!</f>
        <v>#REF!</v>
      </c>
      <c r="M22" s="13" t="e">
        <f aca="true" t="shared" si="9" ref="M22:M36">K22+L22</f>
        <v>#REF!</v>
      </c>
      <c r="N22" s="13">
        <f>_xlfn.IFERROR(VLOOKUP(D22,#REF!,4,0),0)</f>
        <v>0</v>
      </c>
      <c r="O22" s="24">
        <v>12</v>
      </c>
      <c r="P22" s="24" t="e">
        <f aca="true" t="shared" si="10" ref="P22:P36">I22*M22*O22+I22*0.2*N22</f>
        <v>#REF!</v>
      </c>
      <c r="Q22" s="24" t="e">
        <f aca="true" t="shared" si="11" ref="Q22:Q36">J22*$M22*$O22+J22*0.2*$N22</f>
        <v>#REF!</v>
      </c>
      <c r="R22" s="12" t="e">
        <f aca="true" t="shared" si="12" ref="R22:R53">P22+Q22</f>
        <v>#REF!</v>
      </c>
      <c r="S22" s="13"/>
      <c r="U22" s="28"/>
    </row>
    <row r="23" spans="1:21" s="1" customFormat="1" ht="16.5" customHeight="1" outlineLevel="1">
      <c r="A23" s="13">
        <f>SUBTOTAL(3,$C$6:C23)</f>
        <v>18</v>
      </c>
      <c r="B23" s="14" t="s">
        <v>49</v>
      </c>
      <c r="C23" s="15" t="s">
        <v>49</v>
      </c>
      <c r="D23" s="21" t="s">
        <v>322</v>
      </c>
      <c r="E23" s="22">
        <v>55</v>
      </c>
      <c r="F23" s="22">
        <v>24</v>
      </c>
      <c r="G23" s="22">
        <v>0</v>
      </c>
      <c r="H23" s="22">
        <f>'检察院'!E23</f>
        <v>1</v>
      </c>
      <c r="I23" s="13">
        <f t="shared" si="7"/>
        <v>55</v>
      </c>
      <c r="J23" s="13">
        <f t="shared" si="8"/>
        <v>23</v>
      </c>
      <c r="K23" s="13">
        <f>_xlfn.IFERROR(VLOOKUP(D23,#REF!,3,0),0)</f>
        <v>0</v>
      </c>
      <c r="L23" s="13" t="e">
        <f>#REF!</f>
        <v>#REF!</v>
      </c>
      <c r="M23" s="13" t="e">
        <f t="shared" si="9"/>
        <v>#REF!</v>
      </c>
      <c r="N23" s="13">
        <f>_xlfn.IFERROR(VLOOKUP(D23,#REF!,4,0),0)</f>
        <v>0</v>
      </c>
      <c r="O23" s="24">
        <v>12</v>
      </c>
      <c r="P23" s="24" t="e">
        <f t="shared" si="10"/>
        <v>#REF!</v>
      </c>
      <c r="Q23" s="24" t="e">
        <f t="shared" si="11"/>
        <v>#REF!</v>
      </c>
      <c r="R23" s="12" t="e">
        <f t="shared" si="12"/>
        <v>#REF!</v>
      </c>
      <c r="S23" s="13"/>
      <c r="U23" s="28"/>
    </row>
    <row r="24" spans="1:21" s="1" customFormat="1" ht="16.5" customHeight="1" outlineLevel="1">
      <c r="A24" s="13">
        <f>SUBTOTAL(3,$C$6:C24)</f>
        <v>19</v>
      </c>
      <c r="B24" s="14" t="s">
        <v>52</v>
      </c>
      <c r="C24" s="15" t="s">
        <v>52</v>
      </c>
      <c r="D24" s="21" t="s">
        <v>322</v>
      </c>
      <c r="E24" s="22">
        <v>39</v>
      </c>
      <c r="F24" s="22">
        <v>21</v>
      </c>
      <c r="G24" s="22">
        <v>6</v>
      </c>
      <c r="H24" s="22">
        <f>'检察院'!E24</f>
        <v>0</v>
      </c>
      <c r="I24" s="13">
        <f t="shared" si="7"/>
        <v>33</v>
      </c>
      <c r="J24" s="13">
        <f t="shared" si="8"/>
        <v>21</v>
      </c>
      <c r="K24" s="13">
        <f>_xlfn.IFERROR(VLOOKUP(D24,#REF!,3,0),0)</f>
        <v>0</v>
      </c>
      <c r="L24" s="13" t="e">
        <f>#REF!</f>
        <v>#REF!</v>
      </c>
      <c r="M24" s="13" t="e">
        <f t="shared" si="9"/>
        <v>#REF!</v>
      </c>
      <c r="N24" s="13">
        <f>_xlfn.IFERROR(VLOOKUP(D24,#REF!,4,0),0)</f>
        <v>0</v>
      </c>
      <c r="O24" s="24">
        <v>12</v>
      </c>
      <c r="P24" s="24" t="e">
        <f t="shared" si="10"/>
        <v>#REF!</v>
      </c>
      <c r="Q24" s="24" t="e">
        <f t="shared" si="11"/>
        <v>#REF!</v>
      </c>
      <c r="R24" s="12" t="e">
        <f t="shared" si="12"/>
        <v>#REF!</v>
      </c>
      <c r="S24" s="13"/>
      <c r="U24" s="28"/>
    </row>
    <row r="25" spans="1:21" s="1" customFormat="1" ht="16.5" customHeight="1" outlineLevel="1">
      <c r="A25" s="13">
        <f>SUBTOTAL(3,$C$6:C25)</f>
        <v>20</v>
      </c>
      <c r="B25" s="14" t="s">
        <v>55</v>
      </c>
      <c r="C25" s="15" t="s">
        <v>55</v>
      </c>
      <c r="D25" s="21" t="s">
        <v>538</v>
      </c>
      <c r="E25" s="22">
        <v>51</v>
      </c>
      <c r="F25" s="22">
        <v>22</v>
      </c>
      <c r="G25" s="22">
        <v>0</v>
      </c>
      <c r="H25" s="22">
        <f>'检察院'!E25</f>
        <v>1</v>
      </c>
      <c r="I25" s="13">
        <f t="shared" si="7"/>
        <v>51</v>
      </c>
      <c r="J25" s="13">
        <f t="shared" si="8"/>
        <v>21</v>
      </c>
      <c r="K25" s="13">
        <f>_xlfn.IFERROR(VLOOKUP(D25,#REF!,3,0),0)</f>
        <v>0</v>
      </c>
      <c r="L25" s="13" t="e">
        <f>#REF!</f>
        <v>#REF!</v>
      </c>
      <c r="M25" s="13" t="e">
        <f t="shared" si="9"/>
        <v>#REF!</v>
      </c>
      <c r="N25" s="13">
        <f>_xlfn.IFERROR(VLOOKUP(D25,#REF!,4,0),0)</f>
        <v>0</v>
      </c>
      <c r="O25" s="24">
        <v>12</v>
      </c>
      <c r="P25" s="24" t="e">
        <f t="shared" si="10"/>
        <v>#REF!</v>
      </c>
      <c r="Q25" s="24" t="e">
        <f t="shared" si="11"/>
        <v>#REF!</v>
      </c>
      <c r="R25" s="12" t="e">
        <f t="shared" si="12"/>
        <v>#REF!</v>
      </c>
      <c r="S25" s="13"/>
      <c r="U25" s="28"/>
    </row>
    <row r="26" spans="1:21" s="1" customFormat="1" ht="16.5" customHeight="1" outlineLevel="1">
      <c r="A26" s="13">
        <f>SUBTOTAL(3,$C$6:C26)</f>
        <v>21</v>
      </c>
      <c r="B26" s="14" t="s">
        <v>58</v>
      </c>
      <c r="C26" s="15" t="s">
        <v>58</v>
      </c>
      <c r="D26" s="21" t="s">
        <v>322</v>
      </c>
      <c r="E26" s="22">
        <v>36</v>
      </c>
      <c r="F26" s="22">
        <v>17</v>
      </c>
      <c r="G26" s="22">
        <v>7</v>
      </c>
      <c r="H26" s="22">
        <f>'检察院'!E26</f>
        <v>2</v>
      </c>
      <c r="I26" s="13">
        <f t="shared" si="7"/>
        <v>29</v>
      </c>
      <c r="J26" s="13">
        <f t="shared" si="8"/>
        <v>15</v>
      </c>
      <c r="K26" s="13">
        <f>_xlfn.IFERROR(VLOOKUP(D26,#REF!,3,0),0)</f>
        <v>0</v>
      </c>
      <c r="L26" s="13" t="e">
        <f>#REF!</f>
        <v>#REF!</v>
      </c>
      <c r="M26" s="13" t="e">
        <f t="shared" si="9"/>
        <v>#REF!</v>
      </c>
      <c r="N26" s="13">
        <f>_xlfn.IFERROR(VLOOKUP(D26,#REF!,4,0),0)</f>
        <v>0</v>
      </c>
      <c r="O26" s="24">
        <v>12</v>
      </c>
      <c r="P26" s="24" t="e">
        <f t="shared" si="10"/>
        <v>#REF!</v>
      </c>
      <c r="Q26" s="24" t="e">
        <f t="shared" si="11"/>
        <v>#REF!</v>
      </c>
      <c r="R26" s="12" t="e">
        <f t="shared" si="12"/>
        <v>#REF!</v>
      </c>
      <c r="S26" s="13"/>
      <c r="U26" s="28"/>
    </row>
    <row r="27" spans="1:21" s="1" customFormat="1" ht="16.5" customHeight="1" outlineLevel="1">
      <c r="A27" s="13">
        <f>SUBTOTAL(3,$C$6:C27)</f>
        <v>22</v>
      </c>
      <c r="B27" s="14" t="s">
        <v>61</v>
      </c>
      <c r="C27" s="15" t="s">
        <v>61</v>
      </c>
      <c r="D27" s="21" t="s">
        <v>322</v>
      </c>
      <c r="E27" s="22">
        <v>25</v>
      </c>
      <c r="F27" s="22">
        <v>14</v>
      </c>
      <c r="G27" s="22">
        <v>0</v>
      </c>
      <c r="H27" s="22">
        <f>'检察院'!E27</f>
        <v>1</v>
      </c>
      <c r="I27" s="13">
        <f t="shared" si="7"/>
        <v>25</v>
      </c>
      <c r="J27" s="13">
        <f t="shared" si="8"/>
        <v>13</v>
      </c>
      <c r="K27" s="13">
        <f>_xlfn.IFERROR(VLOOKUP(D27,#REF!,3,0),0)</f>
        <v>0</v>
      </c>
      <c r="L27" s="13" t="e">
        <f>#REF!</f>
        <v>#REF!</v>
      </c>
      <c r="M27" s="13" t="e">
        <f t="shared" si="9"/>
        <v>#REF!</v>
      </c>
      <c r="N27" s="13">
        <f>_xlfn.IFERROR(VLOOKUP(D27,#REF!,4,0),0)</f>
        <v>0</v>
      </c>
      <c r="O27" s="24">
        <v>12</v>
      </c>
      <c r="P27" s="24" t="e">
        <f t="shared" si="10"/>
        <v>#REF!</v>
      </c>
      <c r="Q27" s="24" t="e">
        <f t="shared" si="11"/>
        <v>#REF!</v>
      </c>
      <c r="R27" s="12" t="e">
        <f t="shared" si="12"/>
        <v>#REF!</v>
      </c>
      <c r="S27" s="13"/>
      <c r="U27" s="28"/>
    </row>
    <row r="28" spans="1:21" s="1" customFormat="1" ht="16.5" customHeight="1" outlineLevel="1">
      <c r="A28" s="13">
        <f>SUBTOTAL(3,$C$6:C28)</f>
        <v>23</v>
      </c>
      <c r="B28" s="14" t="s">
        <v>64</v>
      </c>
      <c r="C28" s="15" t="s">
        <v>64</v>
      </c>
      <c r="D28" s="21" t="s">
        <v>538</v>
      </c>
      <c r="E28" s="22">
        <v>37</v>
      </c>
      <c r="F28" s="22">
        <v>19</v>
      </c>
      <c r="G28" s="22">
        <v>2</v>
      </c>
      <c r="H28" s="22">
        <f>'检察院'!E28</f>
        <v>1</v>
      </c>
      <c r="I28" s="13">
        <f t="shared" si="7"/>
        <v>35</v>
      </c>
      <c r="J28" s="13">
        <f t="shared" si="8"/>
        <v>18</v>
      </c>
      <c r="K28" s="13">
        <f>_xlfn.IFERROR(VLOOKUP(D28,#REF!,3,0),0)</f>
        <v>0</v>
      </c>
      <c r="L28" s="13" t="e">
        <f>#REF!</f>
        <v>#REF!</v>
      </c>
      <c r="M28" s="13" t="e">
        <f t="shared" si="9"/>
        <v>#REF!</v>
      </c>
      <c r="N28" s="13">
        <f>_xlfn.IFERROR(VLOOKUP(D28,#REF!,4,0),0)</f>
        <v>0</v>
      </c>
      <c r="O28" s="24">
        <v>12</v>
      </c>
      <c r="P28" s="24" t="e">
        <f t="shared" si="10"/>
        <v>#REF!</v>
      </c>
      <c r="Q28" s="24" t="e">
        <f t="shared" si="11"/>
        <v>#REF!</v>
      </c>
      <c r="R28" s="12" t="e">
        <f t="shared" si="12"/>
        <v>#REF!</v>
      </c>
      <c r="S28" s="13"/>
      <c r="U28" s="28"/>
    </row>
    <row r="29" spans="1:21" s="1" customFormat="1" ht="16.5" customHeight="1" outlineLevel="1">
      <c r="A29" s="13">
        <f>SUBTOTAL(3,$C$6:C29)</f>
        <v>24</v>
      </c>
      <c r="B29" s="14" t="s">
        <v>67</v>
      </c>
      <c r="C29" s="15" t="s">
        <v>67</v>
      </c>
      <c r="D29" s="21" t="s">
        <v>538</v>
      </c>
      <c r="E29" s="22">
        <v>37</v>
      </c>
      <c r="F29" s="22">
        <v>18</v>
      </c>
      <c r="G29" s="22">
        <v>0</v>
      </c>
      <c r="H29" s="22">
        <f>'检察院'!E29</f>
        <v>5</v>
      </c>
      <c r="I29" s="13">
        <f t="shared" si="7"/>
        <v>37</v>
      </c>
      <c r="J29" s="13">
        <f t="shared" si="8"/>
        <v>13</v>
      </c>
      <c r="K29" s="13">
        <f>_xlfn.IFERROR(VLOOKUP(D29,#REF!,3,0),0)</f>
        <v>0</v>
      </c>
      <c r="L29" s="13" t="e">
        <f>#REF!</f>
        <v>#REF!</v>
      </c>
      <c r="M29" s="13" t="e">
        <f t="shared" si="9"/>
        <v>#REF!</v>
      </c>
      <c r="N29" s="13">
        <f>_xlfn.IFERROR(VLOOKUP(D29,#REF!,4,0),0)</f>
        <v>0</v>
      </c>
      <c r="O29" s="24">
        <v>12</v>
      </c>
      <c r="P29" s="24" t="e">
        <f t="shared" si="10"/>
        <v>#REF!</v>
      </c>
      <c r="Q29" s="24" t="e">
        <f t="shared" si="11"/>
        <v>#REF!</v>
      </c>
      <c r="R29" s="12" t="e">
        <f t="shared" si="12"/>
        <v>#REF!</v>
      </c>
      <c r="S29" s="13"/>
      <c r="U29" s="28"/>
    </row>
    <row r="30" spans="1:21" s="1" customFormat="1" ht="16.5" customHeight="1" outlineLevel="1">
      <c r="A30" s="13">
        <f>SUBTOTAL(3,$C$6:C30)</f>
        <v>25</v>
      </c>
      <c r="B30" s="14" t="s">
        <v>70</v>
      </c>
      <c r="C30" s="15" t="s">
        <v>70</v>
      </c>
      <c r="D30" s="21" t="s">
        <v>538</v>
      </c>
      <c r="E30" s="22">
        <v>28</v>
      </c>
      <c r="F30" s="22">
        <v>14</v>
      </c>
      <c r="G30" s="22">
        <v>0</v>
      </c>
      <c r="H30" s="22">
        <f>'检察院'!E30</f>
        <v>0</v>
      </c>
      <c r="I30" s="13">
        <f t="shared" si="7"/>
        <v>28</v>
      </c>
      <c r="J30" s="13">
        <f t="shared" si="8"/>
        <v>14</v>
      </c>
      <c r="K30" s="13">
        <f>_xlfn.IFERROR(VLOOKUP(D30,#REF!,3,0),0)</f>
        <v>0</v>
      </c>
      <c r="L30" s="13" t="e">
        <f>#REF!</f>
        <v>#REF!</v>
      </c>
      <c r="M30" s="13" t="e">
        <f t="shared" si="9"/>
        <v>#REF!</v>
      </c>
      <c r="N30" s="13">
        <f>_xlfn.IFERROR(VLOOKUP(D30,#REF!,4,0),0)</f>
        <v>0</v>
      </c>
      <c r="O30" s="24">
        <v>12</v>
      </c>
      <c r="P30" s="24" t="e">
        <f t="shared" si="10"/>
        <v>#REF!</v>
      </c>
      <c r="Q30" s="24" t="e">
        <f t="shared" si="11"/>
        <v>#REF!</v>
      </c>
      <c r="R30" s="12" t="e">
        <f t="shared" si="12"/>
        <v>#REF!</v>
      </c>
      <c r="S30" s="13"/>
      <c r="U30" s="28"/>
    </row>
    <row r="31" spans="1:21" s="1" customFormat="1" ht="16.5" customHeight="1" outlineLevel="1">
      <c r="A31" s="13">
        <f>SUBTOTAL(3,$C$6:C31)</f>
        <v>26</v>
      </c>
      <c r="B31" s="14" t="s">
        <v>73</v>
      </c>
      <c r="C31" s="15" t="s">
        <v>73</v>
      </c>
      <c r="D31" s="21" t="s">
        <v>537</v>
      </c>
      <c r="E31" s="22">
        <v>25</v>
      </c>
      <c r="F31" s="22">
        <v>12</v>
      </c>
      <c r="G31" s="22">
        <v>6</v>
      </c>
      <c r="H31" s="22">
        <f>'检察院'!E31</f>
        <v>0</v>
      </c>
      <c r="I31" s="13">
        <f t="shared" si="7"/>
        <v>19</v>
      </c>
      <c r="J31" s="13">
        <f t="shared" si="8"/>
        <v>12</v>
      </c>
      <c r="K31" s="13">
        <f>_xlfn.IFERROR(VLOOKUP(D31,#REF!,3,0),0)</f>
        <v>0</v>
      </c>
      <c r="L31" s="13" t="e">
        <f>#REF!</f>
        <v>#REF!</v>
      </c>
      <c r="M31" s="13" t="e">
        <f t="shared" si="9"/>
        <v>#REF!</v>
      </c>
      <c r="N31" s="13">
        <f>_xlfn.IFERROR(VLOOKUP(D31,#REF!,4,0),0)</f>
        <v>0</v>
      </c>
      <c r="O31" s="24">
        <v>12</v>
      </c>
      <c r="P31" s="24" t="e">
        <f t="shared" si="10"/>
        <v>#REF!</v>
      </c>
      <c r="Q31" s="24" t="e">
        <f t="shared" si="11"/>
        <v>#REF!</v>
      </c>
      <c r="R31" s="12" t="e">
        <f t="shared" si="12"/>
        <v>#REF!</v>
      </c>
      <c r="S31" s="13"/>
      <c r="U31" s="28"/>
    </row>
    <row r="32" spans="1:21" s="1" customFormat="1" ht="16.5" customHeight="1" outlineLevel="1">
      <c r="A32" s="13">
        <f>SUBTOTAL(3,$C$6:C32)</f>
        <v>27</v>
      </c>
      <c r="B32" s="14" t="s">
        <v>76</v>
      </c>
      <c r="C32" s="15" t="s">
        <v>76</v>
      </c>
      <c r="D32" s="21" t="s">
        <v>538</v>
      </c>
      <c r="E32" s="22">
        <v>22</v>
      </c>
      <c r="F32" s="22">
        <v>11</v>
      </c>
      <c r="G32" s="22">
        <v>1</v>
      </c>
      <c r="H32" s="22">
        <f>'检察院'!E32</f>
        <v>1</v>
      </c>
      <c r="I32" s="13">
        <f t="shared" si="7"/>
        <v>21</v>
      </c>
      <c r="J32" s="13">
        <f t="shared" si="8"/>
        <v>10</v>
      </c>
      <c r="K32" s="13">
        <f>_xlfn.IFERROR(VLOOKUP(D32,#REF!,3,0),0)</f>
        <v>0</v>
      </c>
      <c r="L32" s="13" t="e">
        <f>#REF!</f>
        <v>#REF!</v>
      </c>
      <c r="M32" s="13" t="e">
        <f t="shared" si="9"/>
        <v>#REF!</v>
      </c>
      <c r="N32" s="13">
        <f>_xlfn.IFERROR(VLOOKUP(D32,#REF!,4,0),0)</f>
        <v>0</v>
      </c>
      <c r="O32" s="24">
        <v>12</v>
      </c>
      <c r="P32" s="24" t="e">
        <f t="shared" si="10"/>
        <v>#REF!</v>
      </c>
      <c r="Q32" s="24" t="e">
        <f t="shared" si="11"/>
        <v>#REF!</v>
      </c>
      <c r="R32" s="12" t="e">
        <f t="shared" si="12"/>
        <v>#REF!</v>
      </c>
      <c r="S32" s="13"/>
      <c r="U32" s="28"/>
    </row>
    <row r="33" spans="1:21" s="1" customFormat="1" ht="16.5" customHeight="1" outlineLevel="1">
      <c r="A33" s="13">
        <f>SUBTOTAL(3,$C$6:C33)</f>
        <v>28</v>
      </c>
      <c r="B33" s="14" t="s">
        <v>79</v>
      </c>
      <c r="C33" s="15" t="s">
        <v>79</v>
      </c>
      <c r="D33" s="21" t="s">
        <v>538</v>
      </c>
      <c r="E33" s="22">
        <v>23</v>
      </c>
      <c r="F33" s="22">
        <v>14</v>
      </c>
      <c r="G33" s="22">
        <v>6</v>
      </c>
      <c r="H33" s="22">
        <f>'检察院'!E33</f>
        <v>0</v>
      </c>
      <c r="I33" s="13">
        <f t="shared" si="7"/>
        <v>17</v>
      </c>
      <c r="J33" s="13">
        <f t="shared" si="8"/>
        <v>14</v>
      </c>
      <c r="K33" s="13">
        <f>_xlfn.IFERROR(VLOOKUP(D33,#REF!,3,0),0)</f>
        <v>0</v>
      </c>
      <c r="L33" s="13" t="e">
        <f>#REF!</f>
        <v>#REF!</v>
      </c>
      <c r="M33" s="13" t="e">
        <f t="shared" si="9"/>
        <v>#REF!</v>
      </c>
      <c r="N33" s="13">
        <f>_xlfn.IFERROR(VLOOKUP(D33,#REF!,4,0),0)</f>
        <v>0</v>
      </c>
      <c r="O33" s="24">
        <v>12</v>
      </c>
      <c r="P33" s="24" t="e">
        <f t="shared" si="10"/>
        <v>#REF!</v>
      </c>
      <c r="Q33" s="24" t="e">
        <f t="shared" si="11"/>
        <v>#REF!</v>
      </c>
      <c r="R33" s="12" t="e">
        <f t="shared" si="12"/>
        <v>#REF!</v>
      </c>
      <c r="S33" s="13"/>
      <c r="U33" s="28"/>
    </row>
    <row r="34" spans="1:21" s="1" customFormat="1" ht="16.5" customHeight="1" outlineLevel="1">
      <c r="A34" s="13">
        <f>SUBTOTAL(3,$C$6:C34)</f>
        <v>29</v>
      </c>
      <c r="B34" s="14" t="s">
        <v>82</v>
      </c>
      <c r="C34" s="15" t="s">
        <v>82</v>
      </c>
      <c r="D34" s="21" t="s">
        <v>537</v>
      </c>
      <c r="E34" s="22">
        <v>28</v>
      </c>
      <c r="F34" s="22">
        <v>14</v>
      </c>
      <c r="G34" s="22">
        <v>14</v>
      </c>
      <c r="H34" s="22">
        <f>'检察院'!E34</f>
        <v>0</v>
      </c>
      <c r="I34" s="13">
        <f t="shared" si="7"/>
        <v>14</v>
      </c>
      <c r="J34" s="13">
        <f t="shared" si="8"/>
        <v>14</v>
      </c>
      <c r="K34" s="13">
        <f>_xlfn.IFERROR(VLOOKUP(D34,#REF!,3,0),0)</f>
        <v>0</v>
      </c>
      <c r="L34" s="13" t="e">
        <f>#REF!</f>
        <v>#REF!</v>
      </c>
      <c r="M34" s="13" t="e">
        <f t="shared" si="9"/>
        <v>#REF!</v>
      </c>
      <c r="N34" s="13">
        <f>_xlfn.IFERROR(VLOOKUP(D34,#REF!,4,0),0)</f>
        <v>0</v>
      </c>
      <c r="O34" s="24">
        <v>12</v>
      </c>
      <c r="P34" s="24" t="e">
        <f t="shared" si="10"/>
        <v>#REF!</v>
      </c>
      <c r="Q34" s="24" t="e">
        <f t="shared" si="11"/>
        <v>#REF!</v>
      </c>
      <c r="R34" s="12" t="e">
        <f t="shared" si="12"/>
        <v>#REF!</v>
      </c>
      <c r="S34" s="13"/>
      <c r="U34" s="28"/>
    </row>
    <row r="35" spans="1:21" s="1" customFormat="1" ht="16.5" customHeight="1" outlineLevel="1">
      <c r="A35" s="13">
        <f>SUBTOTAL(3,$C$6:C35)</f>
        <v>30</v>
      </c>
      <c r="B35" s="14" t="s">
        <v>85</v>
      </c>
      <c r="C35" s="15" t="s">
        <v>85</v>
      </c>
      <c r="D35" s="21" t="s">
        <v>537</v>
      </c>
      <c r="E35" s="22">
        <v>23</v>
      </c>
      <c r="F35" s="22">
        <v>10</v>
      </c>
      <c r="G35" s="22">
        <v>10</v>
      </c>
      <c r="H35" s="22">
        <f>'检察院'!E35</f>
        <v>0</v>
      </c>
      <c r="I35" s="13">
        <f t="shared" si="7"/>
        <v>13</v>
      </c>
      <c r="J35" s="13">
        <f t="shared" si="8"/>
        <v>10</v>
      </c>
      <c r="K35" s="13">
        <f>_xlfn.IFERROR(VLOOKUP(D35,#REF!,3,0),0)</f>
        <v>0</v>
      </c>
      <c r="L35" s="13" t="e">
        <f>#REF!</f>
        <v>#REF!</v>
      </c>
      <c r="M35" s="13" t="e">
        <f t="shared" si="9"/>
        <v>#REF!</v>
      </c>
      <c r="N35" s="13">
        <f>_xlfn.IFERROR(VLOOKUP(D35,#REF!,4,0),0)</f>
        <v>0</v>
      </c>
      <c r="O35" s="24">
        <v>12</v>
      </c>
      <c r="P35" s="24" t="e">
        <f t="shared" si="10"/>
        <v>#REF!</v>
      </c>
      <c r="Q35" s="24" t="e">
        <f t="shared" si="11"/>
        <v>#REF!</v>
      </c>
      <c r="R35" s="12" t="e">
        <f t="shared" si="12"/>
        <v>#REF!</v>
      </c>
      <c r="S35" s="13"/>
      <c r="U35" s="28"/>
    </row>
    <row r="36" spans="1:21" s="1" customFormat="1" ht="16.5" customHeight="1" outlineLevel="1">
      <c r="A36" s="13">
        <f>SUBTOTAL(3,$C$6:C36)</f>
        <v>31</v>
      </c>
      <c r="B36" s="14" t="s">
        <v>88</v>
      </c>
      <c r="C36" s="15" t="s">
        <v>88</v>
      </c>
      <c r="D36" s="21" t="s">
        <v>537</v>
      </c>
      <c r="E36" s="22">
        <v>22</v>
      </c>
      <c r="F36" s="22">
        <v>13</v>
      </c>
      <c r="G36" s="22">
        <v>9</v>
      </c>
      <c r="H36" s="22">
        <f>'检察院'!E36</f>
        <v>0</v>
      </c>
      <c r="I36" s="13">
        <f t="shared" si="7"/>
        <v>13</v>
      </c>
      <c r="J36" s="13">
        <f t="shared" si="8"/>
        <v>13</v>
      </c>
      <c r="K36" s="13">
        <f>_xlfn.IFERROR(VLOOKUP(D36,#REF!,3,0),0)</f>
        <v>0</v>
      </c>
      <c r="L36" s="13" t="e">
        <f>#REF!</f>
        <v>#REF!</v>
      </c>
      <c r="M36" s="13" t="e">
        <f t="shared" si="9"/>
        <v>#REF!</v>
      </c>
      <c r="N36" s="13">
        <f>_xlfn.IFERROR(VLOOKUP(D36,#REF!,4,0),0)</f>
        <v>0</v>
      </c>
      <c r="O36" s="24">
        <v>12</v>
      </c>
      <c r="P36" s="24" t="e">
        <f t="shared" si="10"/>
        <v>#REF!</v>
      </c>
      <c r="Q36" s="24" t="e">
        <f t="shared" si="11"/>
        <v>#REF!</v>
      </c>
      <c r="R36" s="12" t="e">
        <f t="shared" si="12"/>
        <v>#REF!</v>
      </c>
      <c r="S36" s="13"/>
      <c r="U36" s="28"/>
    </row>
    <row r="37" spans="1:21" s="1" customFormat="1" ht="16.5" customHeight="1">
      <c r="A37" s="17">
        <f>SUBTOTAL(3,$C$6:C37)</f>
        <v>32</v>
      </c>
      <c r="B37" s="18" t="s">
        <v>48</v>
      </c>
      <c r="C37" s="19" t="s">
        <v>48</v>
      </c>
      <c r="D37" s="20"/>
      <c r="E37" s="17">
        <f>SUM(E22:E36)</f>
        <v>530</v>
      </c>
      <c r="F37" s="17">
        <v>260</v>
      </c>
      <c r="G37" s="17">
        <f>SUM(G22:G36)</f>
        <v>61</v>
      </c>
      <c r="H37" s="17">
        <f>'检察院'!E37</f>
        <v>14</v>
      </c>
      <c r="I37" s="17">
        <f>SUM(I22:I36)</f>
        <v>469</v>
      </c>
      <c r="J37" s="17">
        <f aca="true" t="shared" si="13" ref="J37:J68">F37-H37</f>
        <v>246</v>
      </c>
      <c r="K37" s="17"/>
      <c r="L37" s="17"/>
      <c r="M37" s="17"/>
      <c r="N37" s="17"/>
      <c r="O37" s="25"/>
      <c r="P37" s="25" t="e">
        <f>SUM(P22:P36)</f>
        <v>#REF!</v>
      </c>
      <c r="Q37" s="25" t="e">
        <f>SUM(Q22:Q36)</f>
        <v>#REF!</v>
      </c>
      <c r="R37" s="27" t="e">
        <f t="shared" si="12"/>
        <v>#REF!</v>
      </c>
      <c r="S37" s="17"/>
      <c r="U37" s="28"/>
    </row>
    <row r="38" spans="1:21" s="1" customFormat="1" ht="16.5" customHeight="1" outlineLevel="1">
      <c r="A38" s="13">
        <f>SUBTOTAL(3,$C$6:C38)</f>
        <v>33</v>
      </c>
      <c r="B38" s="14" t="s">
        <v>596</v>
      </c>
      <c r="C38" s="15" t="s">
        <v>578</v>
      </c>
      <c r="D38" s="21" t="s">
        <v>322</v>
      </c>
      <c r="E38" s="22">
        <v>49</v>
      </c>
      <c r="F38" s="22">
        <v>30</v>
      </c>
      <c r="G38" s="22">
        <v>0</v>
      </c>
      <c r="H38" s="22">
        <f>'检察院'!E38</f>
        <v>0</v>
      </c>
      <c r="I38" s="26">
        <v>98</v>
      </c>
      <c r="J38" s="13">
        <f t="shared" si="13"/>
        <v>30</v>
      </c>
      <c r="K38" s="13">
        <f>_xlfn.IFERROR(VLOOKUP(D38,#REF!,3,0),0)</f>
        <v>0</v>
      </c>
      <c r="L38" s="13" t="e">
        <f>#REF!</f>
        <v>#REF!</v>
      </c>
      <c r="M38" s="13" t="e">
        <f>K38+L38</f>
        <v>#REF!</v>
      </c>
      <c r="N38" s="13">
        <f>_xlfn.IFERROR(VLOOKUP(D38,#REF!,4,0),0)</f>
        <v>0</v>
      </c>
      <c r="O38" s="24">
        <v>12</v>
      </c>
      <c r="P38" s="24" t="e">
        <f>I38*M38*O38+I38*0.2*N38</f>
        <v>#REF!</v>
      </c>
      <c r="Q38" s="24" t="e">
        <f>J38*$M38*$O38+J38*0.2*$N38</f>
        <v>#REF!</v>
      </c>
      <c r="R38" s="12" t="e">
        <f t="shared" si="12"/>
        <v>#REF!</v>
      </c>
      <c r="S38" s="13"/>
      <c r="U38" s="28"/>
    </row>
    <row r="39" spans="1:21" s="1" customFormat="1" ht="16.5" customHeight="1" outlineLevel="1">
      <c r="A39" s="13">
        <f>SUBTOTAL(3,$C$6:C39)</f>
        <v>34</v>
      </c>
      <c r="B39" s="14" t="s">
        <v>94</v>
      </c>
      <c r="C39" s="15" t="s">
        <v>94</v>
      </c>
      <c r="D39" s="21" t="s">
        <v>538</v>
      </c>
      <c r="E39" s="22">
        <v>39</v>
      </c>
      <c r="F39" s="22">
        <v>20</v>
      </c>
      <c r="G39" s="22">
        <v>7</v>
      </c>
      <c r="H39" s="22">
        <f>'检察院'!E39</f>
        <v>4</v>
      </c>
      <c r="I39" s="26">
        <v>78</v>
      </c>
      <c r="J39" s="13">
        <f t="shared" si="13"/>
        <v>16</v>
      </c>
      <c r="K39" s="13">
        <f>_xlfn.IFERROR(VLOOKUP(D39,#REF!,3,0),0)</f>
        <v>0</v>
      </c>
      <c r="L39" s="13" t="e">
        <f>#REF!</f>
        <v>#REF!</v>
      </c>
      <c r="M39" s="13" t="e">
        <f>K39+L39</f>
        <v>#REF!</v>
      </c>
      <c r="N39" s="13">
        <f>_xlfn.IFERROR(VLOOKUP(D39,#REF!,4,0),0)</f>
        <v>0</v>
      </c>
      <c r="O39" s="24">
        <v>12</v>
      </c>
      <c r="P39" s="24" t="e">
        <f>I39*M39*O39+I39*0.2*N39</f>
        <v>#REF!</v>
      </c>
      <c r="Q39" s="24" t="e">
        <f>J39*$M39*$O39+J39*0.2*$N39</f>
        <v>#REF!</v>
      </c>
      <c r="R39" s="12" t="e">
        <f t="shared" si="12"/>
        <v>#REF!</v>
      </c>
      <c r="S39" s="13"/>
      <c r="U39" s="28"/>
    </row>
    <row r="40" spans="1:21" s="1" customFormat="1" ht="16.5" customHeight="1" outlineLevel="1">
      <c r="A40" s="13">
        <f>SUBTOTAL(3,$C$6:C40)</f>
        <v>35</v>
      </c>
      <c r="B40" s="14" t="s">
        <v>97</v>
      </c>
      <c r="C40" s="15" t="s">
        <v>97</v>
      </c>
      <c r="D40" s="21" t="s">
        <v>322</v>
      </c>
      <c r="E40" s="22">
        <v>55</v>
      </c>
      <c r="F40" s="22">
        <v>31</v>
      </c>
      <c r="G40" s="22">
        <v>38</v>
      </c>
      <c r="H40" s="22">
        <f>'检察院'!E40</f>
        <v>2</v>
      </c>
      <c r="I40" s="26">
        <v>72</v>
      </c>
      <c r="J40" s="13">
        <f t="shared" si="13"/>
        <v>29</v>
      </c>
      <c r="K40" s="13">
        <f>_xlfn.IFERROR(VLOOKUP(D40,#REF!,3,0),0)</f>
        <v>0</v>
      </c>
      <c r="L40" s="13" t="e">
        <f>#REF!</f>
        <v>#REF!</v>
      </c>
      <c r="M40" s="13" t="e">
        <f>K40+L40</f>
        <v>#REF!</v>
      </c>
      <c r="N40" s="13">
        <f>_xlfn.IFERROR(VLOOKUP(D40,#REF!,4,0),0)</f>
        <v>0</v>
      </c>
      <c r="O40" s="24">
        <v>12</v>
      </c>
      <c r="P40" s="24" t="e">
        <f>I40*M40*O40+I40*0.2*N40</f>
        <v>#REF!</v>
      </c>
      <c r="Q40" s="24" t="e">
        <f>J40*$M40*$O40+J40*0.2*$N40</f>
        <v>#REF!</v>
      </c>
      <c r="R40" s="12" t="e">
        <f t="shared" si="12"/>
        <v>#REF!</v>
      </c>
      <c r="S40" s="13"/>
      <c r="U40" s="28"/>
    </row>
    <row r="41" spans="1:21" s="1" customFormat="1" ht="16.5" customHeight="1" outlineLevel="1">
      <c r="A41" s="13">
        <f>SUBTOTAL(3,$C$6:C41)</f>
        <v>36</v>
      </c>
      <c r="B41" s="14" t="s">
        <v>100</v>
      </c>
      <c r="C41" s="15" t="s">
        <v>100</v>
      </c>
      <c r="D41" s="21" t="s">
        <v>538</v>
      </c>
      <c r="E41" s="22">
        <v>40</v>
      </c>
      <c r="F41" s="22">
        <v>21</v>
      </c>
      <c r="G41" s="22">
        <v>1</v>
      </c>
      <c r="H41" s="22">
        <f>'检察院'!E41</f>
        <v>0</v>
      </c>
      <c r="I41" s="26">
        <v>80</v>
      </c>
      <c r="J41" s="13">
        <f t="shared" si="13"/>
        <v>21</v>
      </c>
      <c r="K41" s="13">
        <f>_xlfn.IFERROR(VLOOKUP(D41,#REF!,3,0),0)</f>
        <v>0</v>
      </c>
      <c r="L41" s="13" t="e">
        <f>#REF!</f>
        <v>#REF!</v>
      </c>
      <c r="M41" s="13" t="e">
        <f>K41+L41</f>
        <v>#REF!</v>
      </c>
      <c r="N41" s="13">
        <f>_xlfn.IFERROR(VLOOKUP(D41,#REF!,4,0),0)</f>
        <v>0</v>
      </c>
      <c r="O41" s="24">
        <v>12</v>
      </c>
      <c r="P41" s="24" t="e">
        <f>I41*M41*O41+I41*0.2*N41</f>
        <v>#REF!</v>
      </c>
      <c r="Q41" s="24" t="e">
        <f>J41*$M41*$O41+J41*0.2*$N41</f>
        <v>#REF!</v>
      </c>
      <c r="R41" s="12" t="e">
        <f t="shared" si="12"/>
        <v>#REF!</v>
      </c>
      <c r="S41" s="13"/>
      <c r="U41" s="28"/>
    </row>
    <row r="42" spans="1:21" s="1" customFormat="1" ht="16.5" customHeight="1" outlineLevel="1">
      <c r="A42" s="13">
        <f>SUBTOTAL(3,$C$6:C42)</f>
        <v>37</v>
      </c>
      <c r="B42" s="14" t="s">
        <v>103</v>
      </c>
      <c r="C42" s="15" t="s">
        <v>103</v>
      </c>
      <c r="D42" s="21" t="s">
        <v>322</v>
      </c>
      <c r="E42" s="22">
        <v>44</v>
      </c>
      <c r="F42" s="22">
        <v>21</v>
      </c>
      <c r="G42" s="22">
        <v>0</v>
      </c>
      <c r="H42" s="22">
        <f>'检察院'!E42</f>
        <v>1</v>
      </c>
      <c r="I42" s="26">
        <v>97</v>
      </c>
      <c r="J42" s="13">
        <f t="shared" si="13"/>
        <v>20</v>
      </c>
      <c r="K42" s="13">
        <f>_xlfn.IFERROR(VLOOKUP(D42,#REF!,3,0),0)</f>
        <v>0</v>
      </c>
      <c r="L42" s="13" t="e">
        <f>#REF!</f>
        <v>#REF!</v>
      </c>
      <c r="M42" s="13" t="e">
        <f>K42+L42</f>
        <v>#REF!</v>
      </c>
      <c r="N42" s="13">
        <f>_xlfn.IFERROR(VLOOKUP(D42,#REF!,4,0),0)</f>
        <v>0</v>
      </c>
      <c r="O42" s="24">
        <v>12</v>
      </c>
      <c r="P42" s="24" t="e">
        <f>I42*M42*O42+I42*0.2*N42</f>
        <v>#REF!</v>
      </c>
      <c r="Q42" s="24" t="e">
        <f>J42*$M42*$O42+J42*0.2*$N42</f>
        <v>#REF!</v>
      </c>
      <c r="R42" s="12" t="e">
        <f t="shared" si="12"/>
        <v>#REF!</v>
      </c>
      <c r="S42" s="13"/>
      <c r="U42" s="28"/>
    </row>
    <row r="43" spans="1:21" s="1" customFormat="1" ht="16.5" customHeight="1">
      <c r="A43" s="17">
        <f>SUBTOTAL(3,$C$6:C43)</f>
        <v>38</v>
      </c>
      <c r="B43" s="18" t="s">
        <v>93</v>
      </c>
      <c r="C43" s="19" t="s">
        <v>93</v>
      </c>
      <c r="D43" s="20"/>
      <c r="E43" s="17">
        <f>SUM(E38:E42)</f>
        <v>227</v>
      </c>
      <c r="F43" s="17">
        <v>123</v>
      </c>
      <c r="G43" s="17">
        <f>SUM(G38:G42)</f>
        <v>46</v>
      </c>
      <c r="H43" s="17">
        <f>'检察院'!E43</f>
        <v>7</v>
      </c>
      <c r="I43" s="17">
        <f>SUM(I38:I42)</f>
        <v>425</v>
      </c>
      <c r="J43" s="17">
        <f t="shared" si="13"/>
        <v>116</v>
      </c>
      <c r="K43" s="17"/>
      <c r="L43" s="17"/>
      <c r="M43" s="17"/>
      <c r="N43" s="17"/>
      <c r="O43" s="25"/>
      <c r="P43" s="25" t="e">
        <f>SUM(P38:P42)</f>
        <v>#REF!</v>
      </c>
      <c r="Q43" s="25" t="e">
        <f>SUM(Q38:Q42)</f>
        <v>#REF!</v>
      </c>
      <c r="R43" s="27" t="e">
        <f t="shared" si="12"/>
        <v>#REF!</v>
      </c>
      <c r="S43" s="17"/>
      <c r="U43" s="28"/>
    </row>
    <row r="44" spans="1:21" s="1" customFormat="1" ht="16.5" customHeight="1" outlineLevel="1">
      <c r="A44" s="13">
        <f>SUBTOTAL(3,$C$6:C44)</f>
        <v>39</v>
      </c>
      <c r="B44" s="14" t="s">
        <v>597</v>
      </c>
      <c r="C44" s="15" t="s">
        <v>579</v>
      </c>
      <c r="D44" s="21" t="s">
        <v>322</v>
      </c>
      <c r="E44" s="22">
        <v>44</v>
      </c>
      <c r="F44" s="22">
        <v>25</v>
      </c>
      <c r="G44" s="22">
        <v>0</v>
      </c>
      <c r="H44" s="22">
        <f>'检察院'!E44</f>
        <v>1</v>
      </c>
      <c r="I44" s="13">
        <v>44</v>
      </c>
      <c r="J44" s="13">
        <f t="shared" si="13"/>
        <v>24</v>
      </c>
      <c r="K44" s="13">
        <f>_xlfn.IFERROR(VLOOKUP(D44,#REF!,3,0),0)</f>
        <v>0</v>
      </c>
      <c r="L44" s="13" t="e">
        <f>#REF!</f>
        <v>#REF!</v>
      </c>
      <c r="M44" s="13" t="e">
        <f aca="true" t="shared" si="14" ref="M44:M50">K44+L44</f>
        <v>#REF!</v>
      </c>
      <c r="N44" s="13">
        <f>_xlfn.IFERROR(VLOOKUP(D44,#REF!,4,0),0)</f>
        <v>0</v>
      </c>
      <c r="O44" s="24">
        <v>12</v>
      </c>
      <c r="P44" s="24" t="e">
        <f aca="true" t="shared" si="15" ref="P44:P50">I44*M44*O44+I44*0.2*N44</f>
        <v>#REF!</v>
      </c>
      <c r="Q44" s="24" t="e">
        <f aca="true" t="shared" si="16" ref="Q44:Q50">J44*$M44*$O44+J44*0.2*$N44</f>
        <v>#REF!</v>
      </c>
      <c r="R44" s="12" t="e">
        <f t="shared" si="12"/>
        <v>#REF!</v>
      </c>
      <c r="S44" s="13"/>
      <c r="U44" s="28"/>
    </row>
    <row r="45" spans="1:21" s="1" customFormat="1" ht="16.5" customHeight="1" outlineLevel="1">
      <c r="A45" s="13">
        <f>SUBTOTAL(3,$C$6:C45)</f>
        <v>40</v>
      </c>
      <c r="B45" s="14" t="s">
        <v>109</v>
      </c>
      <c r="C45" s="15" t="s">
        <v>109</v>
      </c>
      <c r="D45" s="21" t="s">
        <v>322</v>
      </c>
      <c r="E45" s="22">
        <v>38</v>
      </c>
      <c r="F45" s="22">
        <v>24</v>
      </c>
      <c r="G45" s="22">
        <v>5</v>
      </c>
      <c r="H45" s="22">
        <f>'检察院'!E45</f>
        <v>10</v>
      </c>
      <c r="I45" s="13">
        <v>33</v>
      </c>
      <c r="J45" s="13">
        <f t="shared" si="13"/>
        <v>14</v>
      </c>
      <c r="K45" s="13">
        <f>_xlfn.IFERROR(VLOOKUP(D45,#REF!,3,0),0)</f>
        <v>0</v>
      </c>
      <c r="L45" s="13" t="e">
        <f>#REF!</f>
        <v>#REF!</v>
      </c>
      <c r="M45" s="13" t="e">
        <f t="shared" si="14"/>
        <v>#REF!</v>
      </c>
      <c r="N45" s="13">
        <f>_xlfn.IFERROR(VLOOKUP(D45,#REF!,4,0),0)</f>
        <v>0</v>
      </c>
      <c r="O45" s="24">
        <v>12</v>
      </c>
      <c r="P45" s="24" t="e">
        <f t="shared" si="15"/>
        <v>#REF!</v>
      </c>
      <c r="Q45" s="24" t="e">
        <f t="shared" si="16"/>
        <v>#REF!</v>
      </c>
      <c r="R45" s="12" t="e">
        <f t="shared" si="12"/>
        <v>#REF!</v>
      </c>
      <c r="S45" s="13"/>
      <c r="U45" s="28"/>
    </row>
    <row r="46" spans="1:21" s="1" customFormat="1" ht="16.5" customHeight="1" outlineLevel="1">
      <c r="A46" s="13">
        <f>SUBTOTAL(3,$C$6:C46)</f>
        <v>41</v>
      </c>
      <c r="B46" s="14" t="s">
        <v>112</v>
      </c>
      <c r="C46" s="15" t="s">
        <v>112</v>
      </c>
      <c r="D46" s="21" t="s">
        <v>538</v>
      </c>
      <c r="E46" s="22">
        <v>23</v>
      </c>
      <c r="F46" s="22">
        <v>14</v>
      </c>
      <c r="G46" s="22">
        <v>2</v>
      </c>
      <c r="H46" s="22">
        <f>'检察院'!E46</f>
        <v>2</v>
      </c>
      <c r="I46" s="13">
        <v>21</v>
      </c>
      <c r="J46" s="13">
        <f t="shared" si="13"/>
        <v>12</v>
      </c>
      <c r="K46" s="13">
        <f>_xlfn.IFERROR(VLOOKUP(D46,#REF!,3,0),0)</f>
        <v>0</v>
      </c>
      <c r="L46" s="13" t="e">
        <f>#REF!</f>
        <v>#REF!</v>
      </c>
      <c r="M46" s="13" t="e">
        <f t="shared" si="14"/>
        <v>#REF!</v>
      </c>
      <c r="N46" s="13">
        <f>_xlfn.IFERROR(VLOOKUP(D46,#REF!,4,0),0)</f>
        <v>0</v>
      </c>
      <c r="O46" s="24">
        <v>12</v>
      </c>
      <c r="P46" s="24" t="e">
        <f t="shared" si="15"/>
        <v>#REF!</v>
      </c>
      <c r="Q46" s="24" t="e">
        <f t="shared" si="16"/>
        <v>#REF!</v>
      </c>
      <c r="R46" s="12" t="e">
        <f t="shared" si="12"/>
        <v>#REF!</v>
      </c>
      <c r="S46" s="13"/>
      <c r="U46" s="28"/>
    </row>
    <row r="47" spans="1:21" s="1" customFormat="1" ht="16.5" customHeight="1" outlineLevel="1">
      <c r="A47" s="13">
        <f>SUBTOTAL(3,$C$6:C47)</f>
        <v>42</v>
      </c>
      <c r="B47" s="14" t="s">
        <v>115</v>
      </c>
      <c r="C47" s="15" t="s">
        <v>115</v>
      </c>
      <c r="D47" s="21" t="s">
        <v>537</v>
      </c>
      <c r="E47" s="22">
        <v>22</v>
      </c>
      <c r="F47" s="22">
        <v>13</v>
      </c>
      <c r="G47" s="22">
        <v>7</v>
      </c>
      <c r="H47" s="22">
        <f>'检察院'!E47</f>
        <v>1</v>
      </c>
      <c r="I47" s="13">
        <v>15</v>
      </c>
      <c r="J47" s="13">
        <f t="shared" si="13"/>
        <v>12</v>
      </c>
      <c r="K47" s="13">
        <f>_xlfn.IFERROR(VLOOKUP(D47,#REF!,3,0),0)</f>
        <v>0</v>
      </c>
      <c r="L47" s="13" t="e">
        <f>#REF!</f>
        <v>#REF!</v>
      </c>
      <c r="M47" s="13" t="e">
        <f t="shared" si="14"/>
        <v>#REF!</v>
      </c>
      <c r="N47" s="13">
        <f>_xlfn.IFERROR(VLOOKUP(D47,#REF!,4,0),0)</f>
        <v>0</v>
      </c>
      <c r="O47" s="24">
        <v>12</v>
      </c>
      <c r="P47" s="24" t="e">
        <f t="shared" si="15"/>
        <v>#REF!</v>
      </c>
      <c r="Q47" s="24" t="e">
        <f t="shared" si="16"/>
        <v>#REF!</v>
      </c>
      <c r="R47" s="12" t="e">
        <f t="shared" si="12"/>
        <v>#REF!</v>
      </c>
      <c r="S47" s="13"/>
      <c r="U47" s="28"/>
    </row>
    <row r="48" spans="1:21" s="1" customFormat="1" ht="16.5" customHeight="1" outlineLevel="1">
      <c r="A48" s="13">
        <f>SUBTOTAL(3,$C$6:C48)</f>
        <v>43</v>
      </c>
      <c r="B48" s="14" t="s">
        <v>118</v>
      </c>
      <c r="C48" s="15" t="s">
        <v>118</v>
      </c>
      <c r="D48" s="21" t="s">
        <v>537</v>
      </c>
      <c r="E48" s="22">
        <v>22</v>
      </c>
      <c r="F48" s="22">
        <v>10</v>
      </c>
      <c r="G48" s="22">
        <v>5</v>
      </c>
      <c r="H48" s="22">
        <f>'检察院'!E48</f>
        <v>0</v>
      </c>
      <c r="I48" s="13">
        <v>17</v>
      </c>
      <c r="J48" s="13">
        <f t="shared" si="13"/>
        <v>10</v>
      </c>
      <c r="K48" s="13">
        <f>_xlfn.IFERROR(VLOOKUP(D48,#REF!,3,0),0)</f>
        <v>0</v>
      </c>
      <c r="L48" s="13" t="e">
        <f>#REF!</f>
        <v>#REF!</v>
      </c>
      <c r="M48" s="13" t="e">
        <f t="shared" si="14"/>
        <v>#REF!</v>
      </c>
      <c r="N48" s="13">
        <f>_xlfn.IFERROR(VLOOKUP(D48,#REF!,4,0),0)</f>
        <v>0</v>
      </c>
      <c r="O48" s="24">
        <v>12</v>
      </c>
      <c r="P48" s="24" t="e">
        <f t="shared" si="15"/>
        <v>#REF!</v>
      </c>
      <c r="Q48" s="24" t="e">
        <f t="shared" si="16"/>
        <v>#REF!</v>
      </c>
      <c r="R48" s="12" t="e">
        <f t="shared" si="12"/>
        <v>#REF!</v>
      </c>
      <c r="S48" s="13"/>
      <c r="U48" s="28"/>
    </row>
    <row r="49" spans="1:21" s="1" customFormat="1" ht="16.5" customHeight="1" outlineLevel="1">
      <c r="A49" s="13">
        <f>SUBTOTAL(3,$C$6:C49)</f>
        <v>44</v>
      </c>
      <c r="B49" s="14" t="s">
        <v>121</v>
      </c>
      <c r="C49" s="15" t="s">
        <v>121</v>
      </c>
      <c r="D49" s="21" t="s">
        <v>537</v>
      </c>
      <c r="E49" s="22">
        <v>19</v>
      </c>
      <c r="F49" s="22">
        <v>13</v>
      </c>
      <c r="G49" s="22">
        <v>5</v>
      </c>
      <c r="H49" s="22">
        <f>'检察院'!E49</f>
        <v>2</v>
      </c>
      <c r="I49" s="13">
        <v>14</v>
      </c>
      <c r="J49" s="13">
        <f t="shared" si="13"/>
        <v>11</v>
      </c>
      <c r="K49" s="13">
        <f>_xlfn.IFERROR(VLOOKUP(D49,#REF!,3,0),0)</f>
        <v>0</v>
      </c>
      <c r="L49" s="13" t="e">
        <f>#REF!</f>
        <v>#REF!</v>
      </c>
      <c r="M49" s="13" t="e">
        <f t="shared" si="14"/>
        <v>#REF!</v>
      </c>
      <c r="N49" s="13">
        <f>_xlfn.IFERROR(VLOOKUP(D49,#REF!,4,0),0)</f>
        <v>0</v>
      </c>
      <c r="O49" s="24">
        <v>12</v>
      </c>
      <c r="P49" s="24" t="e">
        <f t="shared" si="15"/>
        <v>#REF!</v>
      </c>
      <c r="Q49" s="24" t="e">
        <f t="shared" si="16"/>
        <v>#REF!</v>
      </c>
      <c r="R49" s="12" t="e">
        <f t="shared" si="12"/>
        <v>#REF!</v>
      </c>
      <c r="S49" s="13"/>
      <c r="U49" s="28"/>
    </row>
    <row r="50" spans="1:21" s="1" customFormat="1" ht="16.5" customHeight="1" outlineLevel="1">
      <c r="A50" s="13">
        <f>SUBTOTAL(3,$C$6:C50)</f>
        <v>45</v>
      </c>
      <c r="B50" s="14" t="s">
        <v>124</v>
      </c>
      <c r="C50" s="15" t="s">
        <v>124</v>
      </c>
      <c r="D50" s="21" t="s">
        <v>537</v>
      </c>
      <c r="E50" s="22">
        <v>18</v>
      </c>
      <c r="F50" s="22">
        <v>13</v>
      </c>
      <c r="G50" s="22">
        <v>5</v>
      </c>
      <c r="H50" s="22">
        <f>'检察院'!E50</f>
        <v>0</v>
      </c>
      <c r="I50" s="13">
        <v>13</v>
      </c>
      <c r="J50" s="13">
        <f t="shared" si="13"/>
        <v>13</v>
      </c>
      <c r="K50" s="13">
        <f>_xlfn.IFERROR(VLOOKUP(D50,#REF!,3,0),0)</f>
        <v>0</v>
      </c>
      <c r="L50" s="13" t="e">
        <f>#REF!</f>
        <v>#REF!</v>
      </c>
      <c r="M50" s="13" t="e">
        <f t="shared" si="14"/>
        <v>#REF!</v>
      </c>
      <c r="N50" s="13">
        <f>_xlfn.IFERROR(VLOOKUP(D50,#REF!,4,0),0)</f>
        <v>0</v>
      </c>
      <c r="O50" s="24">
        <v>12</v>
      </c>
      <c r="P50" s="24" t="e">
        <f t="shared" si="15"/>
        <v>#REF!</v>
      </c>
      <c r="Q50" s="24" t="e">
        <f t="shared" si="16"/>
        <v>#REF!</v>
      </c>
      <c r="R50" s="12" t="e">
        <f t="shared" si="12"/>
        <v>#REF!</v>
      </c>
      <c r="S50" s="13"/>
      <c r="U50" s="28"/>
    </row>
    <row r="51" spans="1:21" s="1" customFormat="1" ht="16.5" customHeight="1">
      <c r="A51" s="17">
        <f>SUBTOTAL(3,$C$6:C51)</f>
        <v>46</v>
      </c>
      <c r="B51" s="18" t="s">
        <v>108</v>
      </c>
      <c r="C51" s="19" t="s">
        <v>108</v>
      </c>
      <c r="D51" s="20"/>
      <c r="E51" s="17">
        <f>SUM(E44:E50)</f>
        <v>186</v>
      </c>
      <c r="F51" s="17">
        <v>112</v>
      </c>
      <c r="G51" s="17">
        <f>SUM(G44:G50)</f>
        <v>29</v>
      </c>
      <c r="H51" s="17">
        <f>'检察院'!E51</f>
        <v>16</v>
      </c>
      <c r="I51" s="17">
        <f>SUM(I44:I50)</f>
        <v>157</v>
      </c>
      <c r="J51" s="17">
        <f t="shared" si="13"/>
        <v>96</v>
      </c>
      <c r="K51" s="17"/>
      <c r="L51" s="17"/>
      <c r="M51" s="17"/>
      <c r="N51" s="17"/>
      <c r="O51" s="25"/>
      <c r="P51" s="25" t="e">
        <f>SUM(P44:P50)</f>
        <v>#REF!</v>
      </c>
      <c r="Q51" s="25" t="e">
        <f>SUM(Q44:Q50)</f>
        <v>#REF!</v>
      </c>
      <c r="R51" s="27" t="e">
        <f t="shared" si="12"/>
        <v>#REF!</v>
      </c>
      <c r="S51" s="17"/>
      <c r="U51" s="28"/>
    </row>
    <row r="52" spans="1:21" s="1" customFormat="1" ht="16.5" customHeight="1" outlineLevel="1">
      <c r="A52" s="13">
        <f>SUBTOTAL(3,$C$6:C52)</f>
        <v>47</v>
      </c>
      <c r="B52" s="14" t="s">
        <v>598</v>
      </c>
      <c r="C52" s="15" t="s">
        <v>581</v>
      </c>
      <c r="D52" s="21" t="s">
        <v>322</v>
      </c>
      <c r="E52" s="22">
        <v>64</v>
      </c>
      <c r="F52" s="22">
        <v>39</v>
      </c>
      <c r="G52" s="22">
        <v>0</v>
      </c>
      <c r="H52" s="22">
        <f>'检察院'!E52</f>
        <v>4</v>
      </c>
      <c r="I52" s="13">
        <v>64</v>
      </c>
      <c r="J52" s="13">
        <f t="shared" si="13"/>
        <v>35</v>
      </c>
      <c r="K52" s="13">
        <f>_xlfn.IFERROR(VLOOKUP(D52,#REF!,3,0),0)</f>
        <v>0</v>
      </c>
      <c r="L52" s="13" t="e">
        <f>#REF!</f>
        <v>#REF!</v>
      </c>
      <c r="M52" s="13" t="e">
        <f aca="true" t="shared" si="17" ref="M52:M60">K52+L52</f>
        <v>#REF!</v>
      </c>
      <c r="N52" s="13">
        <f>_xlfn.IFERROR(VLOOKUP(D52,#REF!,4,0),0)</f>
        <v>0</v>
      </c>
      <c r="O52" s="24">
        <v>12</v>
      </c>
      <c r="P52" s="24" t="e">
        <f aca="true" t="shared" si="18" ref="P52:P60">I52*M52*O52+I52*0.2*N52</f>
        <v>#REF!</v>
      </c>
      <c r="Q52" s="24" t="e">
        <f aca="true" t="shared" si="19" ref="Q52:Q60">J52*$M52*$O52+J52*0.2*$N52</f>
        <v>#REF!</v>
      </c>
      <c r="R52" s="12" t="e">
        <f t="shared" si="12"/>
        <v>#REF!</v>
      </c>
      <c r="S52" s="13"/>
      <c r="U52" s="28"/>
    </row>
    <row r="53" spans="1:21" s="1" customFormat="1" ht="16.5" customHeight="1" outlineLevel="1">
      <c r="A53" s="13">
        <f>SUBTOTAL(3,$C$6:C53)</f>
        <v>48</v>
      </c>
      <c r="B53" s="14" t="s">
        <v>130</v>
      </c>
      <c r="C53" s="15" t="s">
        <v>130</v>
      </c>
      <c r="D53" s="21" t="s">
        <v>322</v>
      </c>
      <c r="E53" s="22">
        <v>61</v>
      </c>
      <c r="F53" s="22">
        <v>25</v>
      </c>
      <c r="G53" s="22">
        <v>0</v>
      </c>
      <c r="H53" s="22">
        <f>'检察院'!E53</f>
        <v>0</v>
      </c>
      <c r="I53" s="13">
        <v>61</v>
      </c>
      <c r="J53" s="13">
        <f t="shared" si="13"/>
        <v>25</v>
      </c>
      <c r="K53" s="13">
        <f>_xlfn.IFERROR(VLOOKUP(D53,#REF!,3,0),0)</f>
        <v>0</v>
      </c>
      <c r="L53" s="13" t="e">
        <f>#REF!</f>
        <v>#REF!</v>
      </c>
      <c r="M53" s="13" t="e">
        <f t="shared" si="17"/>
        <v>#REF!</v>
      </c>
      <c r="N53" s="13">
        <f>_xlfn.IFERROR(VLOOKUP(D53,#REF!,4,0),0)</f>
        <v>0</v>
      </c>
      <c r="O53" s="24">
        <v>12</v>
      </c>
      <c r="P53" s="24" t="e">
        <f t="shared" si="18"/>
        <v>#REF!</v>
      </c>
      <c r="Q53" s="24" t="e">
        <f t="shared" si="19"/>
        <v>#REF!</v>
      </c>
      <c r="R53" s="12" t="e">
        <f t="shared" si="12"/>
        <v>#REF!</v>
      </c>
      <c r="S53" s="13"/>
      <c r="U53" s="28"/>
    </row>
    <row r="54" spans="1:21" s="1" customFormat="1" ht="16.5" customHeight="1" outlineLevel="1">
      <c r="A54" s="13">
        <f>SUBTOTAL(3,$C$6:C54)</f>
        <v>49</v>
      </c>
      <c r="B54" s="14" t="s">
        <v>133</v>
      </c>
      <c r="C54" s="15" t="s">
        <v>133</v>
      </c>
      <c r="D54" s="21" t="s">
        <v>537</v>
      </c>
      <c r="E54" s="22">
        <v>54</v>
      </c>
      <c r="F54" s="22">
        <v>23</v>
      </c>
      <c r="G54" s="22">
        <v>0</v>
      </c>
      <c r="H54" s="22">
        <f>'检察院'!E54</f>
        <v>1</v>
      </c>
      <c r="I54" s="13">
        <v>54</v>
      </c>
      <c r="J54" s="13">
        <f t="shared" si="13"/>
        <v>22</v>
      </c>
      <c r="K54" s="13">
        <f>_xlfn.IFERROR(VLOOKUP(D54,#REF!,3,0),0)</f>
        <v>0</v>
      </c>
      <c r="L54" s="13" t="e">
        <f>#REF!</f>
        <v>#REF!</v>
      </c>
      <c r="M54" s="13" t="e">
        <f t="shared" si="17"/>
        <v>#REF!</v>
      </c>
      <c r="N54" s="13">
        <f>_xlfn.IFERROR(VLOOKUP(D54,#REF!,4,0),0)</f>
        <v>0</v>
      </c>
      <c r="O54" s="24">
        <v>12</v>
      </c>
      <c r="P54" s="24" t="e">
        <f t="shared" si="18"/>
        <v>#REF!</v>
      </c>
      <c r="Q54" s="24" t="e">
        <f t="shared" si="19"/>
        <v>#REF!</v>
      </c>
      <c r="R54" s="12" t="e">
        <f aca="true" t="shared" si="20" ref="R54:R85">P54+Q54</f>
        <v>#REF!</v>
      </c>
      <c r="S54" s="13"/>
      <c r="U54" s="28"/>
    </row>
    <row r="55" spans="1:21" s="1" customFormat="1" ht="16.5" customHeight="1" outlineLevel="1">
      <c r="A55" s="13">
        <f>SUBTOTAL(3,$C$6:C55)</f>
        <v>50</v>
      </c>
      <c r="B55" s="14" t="s">
        <v>136</v>
      </c>
      <c r="C55" s="15" t="s">
        <v>136</v>
      </c>
      <c r="D55" s="21" t="s">
        <v>538</v>
      </c>
      <c r="E55" s="22">
        <v>51</v>
      </c>
      <c r="F55" s="22">
        <v>19</v>
      </c>
      <c r="G55" s="22">
        <v>11</v>
      </c>
      <c r="H55" s="22">
        <f>'检察院'!E55</f>
        <v>2</v>
      </c>
      <c r="I55" s="13">
        <v>40</v>
      </c>
      <c r="J55" s="13">
        <f t="shared" si="13"/>
        <v>17</v>
      </c>
      <c r="K55" s="13">
        <f>_xlfn.IFERROR(VLOOKUP(D55,#REF!,3,0),0)</f>
        <v>0</v>
      </c>
      <c r="L55" s="13" t="e">
        <f>#REF!</f>
        <v>#REF!</v>
      </c>
      <c r="M55" s="13" t="e">
        <f t="shared" si="17"/>
        <v>#REF!</v>
      </c>
      <c r="N55" s="13">
        <f>_xlfn.IFERROR(VLOOKUP(D55,#REF!,4,0),0)</f>
        <v>0</v>
      </c>
      <c r="O55" s="24">
        <v>12</v>
      </c>
      <c r="P55" s="24" t="e">
        <f t="shared" si="18"/>
        <v>#REF!</v>
      </c>
      <c r="Q55" s="24" t="e">
        <f t="shared" si="19"/>
        <v>#REF!</v>
      </c>
      <c r="R55" s="12" t="e">
        <f t="shared" si="20"/>
        <v>#REF!</v>
      </c>
      <c r="S55" s="13"/>
      <c r="U55" s="28"/>
    </row>
    <row r="56" spans="1:21" s="1" customFormat="1" ht="16.5" customHeight="1" outlineLevel="1">
      <c r="A56" s="13">
        <f>SUBTOTAL(3,$C$6:C56)</f>
        <v>51</v>
      </c>
      <c r="B56" s="14" t="s">
        <v>139</v>
      </c>
      <c r="C56" s="15" t="s">
        <v>139</v>
      </c>
      <c r="D56" s="21" t="s">
        <v>538</v>
      </c>
      <c r="E56" s="22">
        <v>36</v>
      </c>
      <c r="F56" s="22">
        <v>18</v>
      </c>
      <c r="G56" s="22">
        <v>10</v>
      </c>
      <c r="H56" s="22">
        <f>'检察院'!E56</f>
        <v>3</v>
      </c>
      <c r="I56" s="13">
        <v>26</v>
      </c>
      <c r="J56" s="13">
        <f t="shared" si="13"/>
        <v>15</v>
      </c>
      <c r="K56" s="13">
        <f>_xlfn.IFERROR(VLOOKUP(D56,#REF!,3,0),0)</f>
        <v>0</v>
      </c>
      <c r="L56" s="13" t="e">
        <f>#REF!</f>
        <v>#REF!</v>
      </c>
      <c r="M56" s="13" t="e">
        <f t="shared" si="17"/>
        <v>#REF!</v>
      </c>
      <c r="N56" s="13">
        <f>_xlfn.IFERROR(VLOOKUP(D56,#REF!,4,0),0)</f>
        <v>0</v>
      </c>
      <c r="O56" s="24">
        <v>12</v>
      </c>
      <c r="P56" s="24" t="e">
        <f t="shared" si="18"/>
        <v>#REF!</v>
      </c>
      <c r="Q56" s="24" t="e">
        <f t="shared" si="19"/>
        <v>#REF!</v>
      </c>
      <c r="R56" s="12" t="e">
        <f t="shared" si="20"/>
        <v>#REF!</v>
      </c>
      <c r="S56" s="13"/>
      <c r="U56" s="28"/>
    </row>
    <row r="57" spans="1:21" s="1" customFormat="1" ht="16.5" customHeight="1" outlineLevel="1">
      <c r="A57" s="13">
        <f>SUBTOTAL(3,$C$6:C57)</f>
        <v>52</v>
      </c>
      <c r="B57" s="14" t="s">
        <v>142</v>
      </c>
      <c r="C57" s="15" t="s">
        <v>142</v>
      </c>
      <c r="D57" s="21" t="s">
        <v>538</v>
      </c>
      <c r="E57" s="22">
        <v>31</v>
      </c>
      <c r="F57" s="22">
        <v>18</v>
      </c>
      <c r="G57" s="22">
        <v>19</v>
      </c>
      <c r="H57" s="22">
        <f>'检察院'!E57</f>
        <v>2</v>
      </c>
      <c r="I57" s="13">
        <v>12</v>
      </c>
      <c r="J57" s="13">
        <f t="shared" si="13"/>
        <v>16</v>
      </c>
      <c r="K57" s="13">
        <f>_xlfn.IFERROR(VLOOKUP(D57,#REF!,3,0),0)</f>
        <v>0</v>
      </c>
      <c r="L57" s="13" t="e">
        <f>#REF!</f>
        <v>#REF!</v>
      </c>
      <c r="M57" s="13" t="e">
        <f t="shared" si="17"/>
        <v>#REF!</v>
      </c>
      <c r="N57" s="13">
        <f>_xlfn.IFERROR(VLOOKUP(D57,#REF!,4,0),0)</f>
        <v>0</v>
      </c>
      <c r="O57" s="24">
        <v>12</v>
      </c>
      <c r="P57" s="24" t="e">
        <f t="shared" si="18"/>
        <v>#REF!</v>
      </c>
      <c r="Q57" s="24" t="e">
        <f t="shared" si="19"/>
        <v>#REF!</v>
      </c>
      <c r="R57" s="12" t="e">
        <f t="shared" si="20"/>
        <v>#REF!</v>
      </c>
      <c r="S57" s="13"/>
      <c r="U57" s="28"/>
    </row>
    <row r="58" spans="1:21" s="1" customFormat="1" ht="16.5" customHeight="1" outlineLevel="1">
      <c r="A58" s="13">
        <f>SUBTOTAL(3,$C$6:C58)</f>
        <v>53</v>
      </c>
      <c r="B58" s="14" t="s">
        <v>145</v>
      </c>
      <c r="C58" s="15" t="s">
        <v>145</v>
      </c>
      <c r="D58" s="21" t="s">
        <v>538</v>
      </c>
      <c r="E58" s="22">
        <v>34</v>
      </c>
      <c r="F58" s="22">
        <v>18</v>
      </c>
      <c r="G58" s="22">
        <v>3</v>
      </c>
      <c r="H58" s="22">
        <f>'检察院'!E58</f>
        <v>9</v>
      </c>
      <c r="I58" s="13">
        <v>31</v>
      </c>
      <c r="J58" s="13">
        <f t="shared" si="13"/>
        <v>9</v>
      </c>
      <c r="K58" s="13">
        <f>_xlfn.IFERROR(VLOOKUP(D58,#REF!,3,0),0)</f>
        <v>0</v>
      </c>
      <c r="L58" s="13" t="e">
        <f>#REF!</f>
        <v>#REF!</v>
      </c>
      <c r="M58" s="13" t="e">
        <f t="shared" si="17"/>
        <v>#REF!</v>
      </c>
      <c r="N58" s="13">
        <f>_xlfn.IFERROR(VLOOKUP(D58,#REF!,4,0),0)</f>
        <v>0</v>
      </c>
      <c r="O58" s="24">
        <v>12</v>
      </c>
      <c r="P58" s="24" t="e">
        <f t="shared" si="18"/>
        <v>#REF!</v>
      </c>
      <c r="Q58" s="24" t="e">
        <f t="shared" si="19"/>
        <v>#REF!</v>
      </c>
      <c r="R58" s="12" t="e">
        <f t="shared" si="20"/>
        <v>#REF!</v>
      </c>
      <c r="S58" s="13"/>
      <c r="U58" s="28"/>
    </row>
    <row r="59" spans="1:21" s="1" customFormat="1" ht="16.5" customHeight="1" outlineLevel="1">
      <c r="A59" s="13">
        <f>SUBTOTAL(3,$C$6:C59)</f>
        <v>54</v>
      </c>
      <c r="B59" s="14" t="s">
        <v>148</v>
      </c>
      <c r="C59" s="15" t="s">
        <v>148</v>
      </c>
      <c r="D59" s="21" t="s">
        <v>537</v>
      </c>
      <c r="E59" s="22">
        <v>35</v>
      </c>
      <c r="F59" s="22">
        <v>16</v>
      </c>
      <c r="G59" s="22">
        <v>0</v>
      </c>
      <c r="H59" s="22">
        <f>'检察院'!E59</f>
        <v>0</v>
      </c>
      <c r="I59" s="13">
        <v>35</v>
      </c>
      <c r="J59" s="13">
        <f t="shared" si="13"/>
        <v>16</v>
      </c>
      <c r="K59" s="13">
        <f>_xlfn.IFERROR(VLOOKUP(D59,#REF!,3,0),0)</f>
        <v>0</v>
      </c>
      <c r="L59" s="13" t="e">
        <f>#REF!</f>
        <v>#REF!</v>
      </c>
      <c r="M59" s="13" t="e">
        <f t="shared" si="17"/>
        <v>#REF!</v>
      </c>
      <c r="N59" s="13">
        <f>_xlfn.IFERROR(VLOOKUP(D59,#REF!,4,0),0)</f>
        <v>0</v>
      </c>
      <c r="O59" s="24">
        <v>12</v>
      </c>
      <c r="P59" s="24" t="e">
        <f t="shared" si="18"/>
        <v>#REF!</v>
      </c>
      <c r="Q59" s="24" t="e">
        <f t="shared" si="19"/>
        <v>#REF!</v>
      </c>
      <c r="R59" s="12" t="e">
        <f t="shared" si="20"/>
        <v>#REF!</v>
      </c>
      <c r="S59" s="13"/>
      <c r="U59" s="28"/>
    </row>
    <row r="60" spans="1:21" s="1" customFormat="1" ht="16.5" customHeight="1" outlineLevel="1">
      <c r="A60" s="13">
        <f>SUBTOTAL(3,$C$6:C60)</f>
        <v>55</v>
      </c>
      <c r="B60" s="14" t="s">
        <v>151</v>
      </c>
      <c r="C60" s="15" t="s">
        <v>151</v>
      </c>
      <c r="D60" s="21" t="s">
        <v>537</v>
      </c>
      <c r="E60" s="22">
        <v>50</v>
      </c>
      <c r="F60" s="22">
        <v>20</v>
      </c>
      <c r="G60" s="22">
        <v>17</v>
      </c>
      <c r="H60" s="22">
        <f>'检察院'!E60</f>
        <v>0</v>
      </c>
      <c r="I60" s="13">
        <v>33</v>
      </c>
      <c r="J60" s="13">
        <f t="shared" si="13"/>
        <v>20</v>
      </c>
      <c r="K60" s="13">
        <f>_xlfn.IFERROR(VLOOKUP(D60,#REF!,3,0),0)</f>
        <v>0</v>
      </c>
      <c r="L60" s="13" t="e">
        <f>#REF!</f>
        <v>#REF!</v>
      </c>
      <c r="M60" s="13" t="e">
        <f t="shared" si="17"/>
        <v>#REF!</v>
      </c>
      <c r="N60" s="13">
        <f>_xlfn.IFERROR(VLOOKUP(D60,#REF!,4,0),0)</f>
        <v>0</v>
      </c>
      <c r="O60" s="24">
        <v>12</v>
      </c>
      <c r="P60" s="24" t="e">
        <f t="shared" si="18"/>
        <v>#REF!</v>
      </c>
      <c r="Q60" s="24" t="e">
        <f t="shared" si="19"/>
        <v>#REF!</v>
      </c>
      <c r="R60" s="12" t="e">
        <f t="shared" si="20"/>
        <v>#REF!</v>
      </c>
      <c r="S60" s="13"/>
      <c r="U60" s="28"/>
    </row>
    <row r="61" spans="1:21" s="1" customFormat="1" ht="16.5" customHeight="1">
      <c r="A61" s="17">
        <f>SUBTOTAL(3,$C$6:C61)</f>
        <v>56</v>
      </c>
      <c r="B61" s="18" t="s">
        <v>129</v>
      </c>
      <c r="C61" s="19" t="s">
        <v>129</v>
      </c>
      <c r="D61" s="20"/>
      <c r="E61" s="17">
        <f>SUM(E52:E60)</f>
        <v>416</v>
      </c>
      <c r="F61" s="17">
        <v>196</v>
      </c>
      <c r="G61" s="17">
        <f>SUM(G52:G60)</f>
        <v>60</v>
      </c>
      <c r="H61" s="17">
        <f>'检察院'!E61</f>
        <v>21</v>
      </c>
      <c r="I61" s="17">
        <f>SUM(I52:I60)</f>
        <v>356</v>
      </c>
      <c r="J61" s="17">
        <f t="shared" si="13"/>
        <v>175</v>
      </c>
      <c r="K61" s="17"/>
      <c r="L61" s="17"/>
      <c r="M61" s="17"/>
      <c r="N61" s="17"/>
      <c r="O61" s="25"/>
      <c r="P61" s="25" t="e">
        <f>SUM(P52:P60)</f>
        <v>#REF!</v>
      </c>
      <c r="Q61" s="25" t="e">
        <f>SUM(Q52:Q60)</f>
        <v>#REF!</v>
      </c>
      <c r="R61" s="27" t="e">
        <f t="shared" si="20"/>
        <v>#REF!</v>
      </c>
      <c r="S61" s="17"/>
      <c r="U61" s="28"/>
    </row>
    <row r="62" spans="1:21" s="1" customFormat="1" ht="16.5" customHeight="1" outlineLevel="1">
      <c r="A62" s="13">
        <f>SUBTOTAL(3,$C$6:C62)</f>
        <v>57</v>
      </c>
      <c r="B62" s="14" t="s">
        <v>599</v>
      </c>
      <c r="C62" s="15" t="s">
        <v>582</v>
      </c>
      <c r="D62" s="21" t="s">
        <v>322</v>
      </c>
      <c r="E62" s="22">
        <v>42</v>
      </c>
      <c r="F62" s="22">
        <v>24</v>
      </c>
      <c r="G62" s="22">
        <v>8</v>
      </c>
      <c r="H62" s="22">
        <f>'检察院'!E62</f>
        <v>0</v>
      </c>
      <c r="I62" s="13">
        <v>34</v>
      </c>
      <c r="J62" s="13">
        <f t="shared" si="13"/>
        <v>24</v>
      </c>
      <c r="K62" s="13">
        <f>_xlfn.IFERROR(VLOOKUP(D62,#REF!,3,0),0)</f>
        <v>0</v>
      </c>
      <c r="L62" s="13" t="e">
        <f>#REF!</f>
        <v>#REF!</v>
      </c>
      <c r="M62" s="13" t="e">
        <f aca="true" t="shared" si="21" ref="M62:M72">K62+L62</f>
        <v>#REF!</v>
      </c>
      <c r="N62" s="13">
        <f>_xlfn.IFERROR(VLOOKUP(D62,#REF!,4,0),0)</f>
        <v>0</v>
      </c>
      <c r="O62" s="24">
        <v>12</v>
      </c>
      <c r="P62" s="24" t="e">
        <f aca="true" t="shared" si="22" ref="P62:P72">I62*M62*O62+I62*0.2*N62</f>
        <v>#REF!</v>
      </c>
      <c r="Q62" s="24" t="e">
        <f aca="true" t="shared" si="23" ref="Q62:Q72">J62*$M62*$O62+J62*0.2*$N62</f>
        <v>#REF!</v>
      </c>
      <c r="R62" s="12" t="e">
        <f t="shared" si="20"/>
        <v>#REF!</v>
      </c>
      <c r="S62" s="13"/>
      <c r="U62" s="28"/>
    </row>
    <row r="63" spans="1:21" s="1" customFormat="1" ht="16.5" customHeight="1" outlineLevel="1">
      <c r="A63" s="13">
        <f>SUBTOTAL(3,$C$6:C63)</f>
        <v>58</v>
      </c>
      <c r="B63" s="14" t="s">
        <v>157</v>
      </c>
      <c r="C63" s="15" t="s">
        <v>157</v>
      </c>
      <c r="D63" s="21" t="s">
        <v>322</v>
      </c>
      <c r="E63" s="22">
        <v>29</v>
      </c>
      <c r="F63" s="22">
        <v>17</v>
      </c>
      <c r="G63" s="22">
        <v>4</v>
      </c>
      <c r="H63" s="22">
        <f>'检察院'!E63</f>
        <v>5</v>
      </c>
      <c r="I63" s="13">
        <v>25</v>
      </c>
      <c r="J63" s="13">
        <f t="shared" si="13"/>
        <v>12</v>
      </c>
      <c r="K63" s="13">
        <f>_xlfn.IFERROR(VLOOKUP(D63,#REF!,3,0),0)</f>
        <v>0</v>
      </c>
      <c r="L63" s="13" t="e">
        <f>#REF!</f>
        <v>#REF!</v>
      </c>
      <c r="M63" s="13" t="e">
        <f t="shared" si="21"/>
        <v>#REF!</v>
      </c>
      <c r="N63" s="13">
        <f>_xlfn.IFERROR(VLOOKUP(D63,#REF!,4,0),0)</f>
        <v>0</v>
      </c>
      <c r="O63" s="24">
        <v>12</v>
      </c>
      <c r="P63" s="24" t="e">
        <f t="shared" si="22"/>
        <v>#REF!</v>
      </c>
      <c r="Q63" s="24" t="e">
        <f t="shared" si="23"/>
        <v>#REF!</v>
      </c>
      <c r="R63" s="12" t="e">
        <f t="shared" si="20"/>
        <v>#REF!</v>
      </c>
      <c r="S63" s="13"/>
      <c r="U63" s="28"/>
    </row>
    <row r="64" spans="1:21" s="1" customFormat="1" ht="16.5" customHeight="1" outlineLevel="1">
      <c r="A64" s="13">
        <f>SUBTOTAL(3,$C$6:C64)</f>
        <v>59</v>
      </c>
      <c r="B64" s="14" t="s">
        <v>160</v>
      </c>
      <c r="C64" s="15" t="s">
        <v>160</v>
      </c>
      <c r="D64" s="21" t="s">
        <v>322</v>
      </c>
      <c r="E64" s="22">
        <v>14</v>
      </c>
      <c r="F64" s="22">
        <v>9</v>
      </c>
      <c r="G64" s="22">
        <v>2</v>
      </c>
      <c r="H64" s="22">
        <f>'检察院'!E64</f>
        <v>0</v>
      </c>
      <c r="I64" s="13">
        <v>12</v>
      </c>
      <c r="J64" s="13">
        <f t="shared" si="13"/>
        <v>9</v>
      </c>
      <c r="K64" s="13">
        <f>_xlfn.IFERROR(VLOOKUP(D64,#REF!,3,0),0)</f>
        <v>0</v>
      </c>
      <c r="L64" s="13" t="e">
        <f>#REF!</f>
        <v>#REF!</v>
      </c>
      <c r="M64" s="13" t="e">
        <f t="shared" si="21"/>
        <v>#REF!</v>
      </c>
      <c r="N64" s="13">
        <f>_xlfn.IFERROR(VLOOKUP(D64,#REF!,4,0),0)</f>
        <v>0</v>
      </c>
      <c r="O64" s="24">
        <v>12</v>
      </c>
      <c r="P64" s="24" t="e">
        <f t="shared" si="22"/>
        <v>#REF!</v>
      </c>
      <c r="Q64" s="24" t="e">
        <f t="shared" si="23"/>
        <v>#REF!</v>
      </c>
      <c r="R64" s="12" t="e">
        <f t="shared" si="20"/>
        <v>#REF!</v>
      </c>
      <c r="S64" s="13"/>
      <c r="U64" s="28"/>
    </row>
    <row r="65" spans="1:21" s="1" customFormat="1" ht="16.5" customHeight="1" outlineLevel="1">
      <c r="A65" s="13">
        <f>SUBTOTAL(3,$C$6:C65)</f>
        <v>60</v>
      </c>
      <c r="B65" s="14" t="s">
        <v>163</v>
      </c>
      <c r="C65" s="15" t="s">
        <v>163</v>
      </c>
      <c r="D65" s="21" t="s">
        <v>537</v>
      </c>
      <c r="E65" s="22">
        <v>29</v>
      </c>
      <c r="F65" s="22">
        <v>14</v>
      </c>
      <c r="G65" s="22">
        <v>5</v>
      </c>
      <c r="H65" s="22">
        <f>'检察院'!E65</f>
        <v>1</v>
      </c>
      <c r="I65" s="13">
        <v>24</v>
      </c>
      <c r="J65" s="13">
        <f t="shared" si="13"/>
        <v>13</v>
      </c>
      <c r="K65" s="13">
        <f>_xlfn.IFERROR(VLOOKUP(D65,#REF!,3,0),0)</f>
        <v>0</v>
      </c>
      <c r="L65" s="13" t="e">
        <f>#REF!</f>
        <v>#REF!</v>
      </c>
      <c r="M65" s="13" t="e">
        <f t="shared" si="21"/>
        <v>#REF!</v>
      </c>
      <c r="N65" s="13">
        <f>_xlfn.IFERROR(VLOOKUP(D65,#REF!,4,0),0)</f>
        <v>0</v>
      </c>
      <c r="O65" s="24">
        <v>12</v>
      </c>
      <c r="P65" s="24" t="e">
        <f t="shared" si="22"/>
        <v>#REF!</v>
      </c>
      <c r="Q65" s="24" t="e">
        <f t="shared" si="23"/>
        <v>#REF!</v>
      </c>
      <c r="R65" s="12" t="e">
        <f t="shared" si="20"/>
        <v>#REF!</v>
      </c>
      <c r="S65" s="13"/>
      <c r="U65" s="28"/>
    </row>
    <row r="66" spans="1:21" s="1" customFormat="1" ht="16.5" customHeight="1" outlineLevel="1">
      <c r="A66" s="13">
        <f>SUBTOTAL(3,$C$6:C66)</f>
        <v>61</v>
      </c>
      <c r="B66" s="14" t="s">
        <v>166</v>
      </c>
      <c r="C66" s="15" t="s">
        <v>166</v>
      </c>
      <c r="D66" s="21" t="s">
        <v>538</v>
      </c>
      <c r="E66" s="22">
        <v>16</v>
      </c>
      <c r="F66" s="22">
        <v>11</v>
      </c>
      <c r="G66" s="22">
        <v>3</v>
      </c>
      <c r="H66" s="22">
        <f>'检察院'!E66</f>
        <v>4</v>
      </c>
      <c r="I66" s="13">
        <v>13</v>
      </c>
      <c r="J66" s="13">
        <f t="shared" si="13"/>
        <v>7</v>
      </c>
      <c r="K66" s="13">
        <f>_xlfn.IFERROR(VLOOKUP(D66,#REF!,3,0),0)</f>
        <v>0</v>
      </c>
      <c r="L66" s="13" t="e">
        <f>#REF!</f>
        <v>#REF!</v>
      </c>
      <c r="M66" s="13" t="e">
        <f t="shared" si="21"/>
        <v>#REF!</v>
      </c>
      <c r="N66" s="13">
        <f>_xlfn.IFERROR(VLOOKUP(D66,#REF!,4,0),0)</f>
        <v>0</v>
      </c>
      <c r="O66" s="24">
        <v>12</v>
      </c>
      <c r="P66" s="24" t="e">
        <f t="shared" si="22"/>
        <v>#REF!</v>
      </c>
      <c r="Q66" s="24" t="e">
        <f t="shared" si="23"/>
        <v>#REF!</v>
      </c>
      <c r="R66" s="12" t="e">
        <f t="shared" si="20"/>
        <v>#REF!</v>
      </c>
      <c r="S66" s="13"/>
      <c r="U66" s="28"/>
    </row>
    <row r="67" spans="1:21" s="1" customFormat="1" ht="16.5" customHeight="1" outlineLevel="1">
      <c r="A67" s="13">
        <f>SUBTOTAL(3,$C$6:C67)</f>
        <v>62</v>
      </c>
      <c r="B67" s="14" t="s">
        <v>169</v>
      </c>
      <c r="C67" s="15" t="s">
        <v>169</v>
      </c>
      <c r="D67" s="21" t="s">
        <v>537</v>
      </c>
      <c r="E67" s="22">
        <v>16</v>
      </c>
      <c r="F67" s="22">
        <v>10</v>
      </c>
      <c r="G67" s="22">
        <v>5</v>
      </c>
      <c r="H67" s="22">
        <f>'检察院'!E67</f>
        <v>0</v>
      </c>
      <c r="I67" s="13">
        <v>11</v>
      </c>
      <c r="J67" s="13">
        <f t="shared" si="13"/>
        <v>10</v>
      </c>
      <c r="K67" s="13">
        <f>_xlfn.IFERROR(VLOOKUP(D67,#REF!,3,0),0)</f>
        <v>0</v>
      </c>
      <c r="L67" s="13" t="e">
        <f>#REF!</f>
        <v>#REF!</v>
      </c>
      <c r="M67" s="13" t="e">
        <f t="shared" si="21"/>
        <v>#REF!</v>
      </c>
      <c r="N67" s="13">
        <f>_xlfn.IFERROR(VLOOKUP(D67,#REF!,4,0),0)</f>
        <v>0</v>
      </c>
      <c r="O67" s="24">
        <v>12</v>
      </c>
      <c r="P67" s="24" t="e">
        <f t="shared" si="22"/>
        <v>#REF!</v>
      </c>
      <c r="Q67" s="24" t="e">
        <f t="shared" si="23"/>
        <v>#REF!</v>
      </c>
      <c r="R67" s="12" t="e">
        <f t="shared" si="20"/>
        <v>#REF!</v>
      </c>
      <c r="S67" s="13"/>
      <c r="U67" s="28"/>
    </row>
    <row r="68" spans="1:21" s="1" customFormat="1" ht="16.5" customHeight="1" outlineLevel="1">
      <c r="A68" s="13">
        <f>SUBTOTAL(3,$C$6:C68)</f>
        <v>63</v>
      </c>
      <c r="B68" s="14" t="s">
        <v>172</v>
      </c>
      <c r="C68" s="15" t="s">
        <v>172</v>
      </c>
      <c r="D68" s="21" t="s">
        <v>537</v>
      </c>
      <c r="E68" s="22">
        <v>21</v>
      </c>
      <c r="F68" s="22">
        <v>11</v>
      </c>
      <c r="G68" s="22">
        <v>10</v>
      </c>
      <c r="H68" s="22">
        <f>'检察院'!E68</f>
        <v>1</v>
      </c>
      <c r="I68" s="13">
        <v>11</v>
      </c>
      <c r="J68" s="13">
        <f t="shared" si="13"/>
        <v>10</v>
      </c>
      <c r="K68" s="13">
        <f>_xlfn.IFERROR(VLOOKUP(D68,#REF!,3,0),0)</f>
        <v>0</v>
      </c>
      <c r="L68" s="13" t="e">
        <f>#REF!</f>
        <v>#REF!</v>
      </c>
      <c r="M68" s="13" t="e">
        <f t="shared" si="21"/>
        <v>#REF!</v>
      </c>
      <c r="N68" s="13">
        <f>_xlfn.IFERROR(VLOOKUP(D68,#REF!,4,0),0)</f>
        <v>0</v>
      </c>
      <c r="O68" s="24">
        <v>12</v>
      </c>
      <c r="P68" s="24" t="e">
        <f t="shared" si="22"/>
        <v>#REF!</v>
      </c>
      <c r="Q68" s="24" t="e">
        <f t="shared" si="23"/>
        <v>#REF!</v>
      </c>
      <c r="R68" s="12" t="e">
        <f t="shared" si="20"/>
        <v>#REF!</v>
      </c>
      <c r="S68" s="13"/>
      <c r="U68" s="28"/>
    </row>
    <row r="69" spans="1:21" s="1" customFormat="1" ht="16.5" customHeight="1" outlineLevel="1">
      <c r="A69" s="13">
        <f>SUBTOTAL(3,$C$6:C69)</f>
        <v>64</v>
      </c>
      <c r="B69" s="14" t="s">
        <v>175</v>
      </c>
      <c r="C69" s="15" t="s">
        <v>175</v>
      </c>
      <c r="D69" s="21" t="s">
        <v>537</v>
      </c>
      <c r="E69" s="22">
        <v>21</v>
      </c>
      <c r="F69" s="22">
        <v>12</v>
      </c>
      <c r="G69" s="22">
        <v>11</v>
      </c>
      <c r="H69" s="22">
        <f>'检察院'!E69</f>
        <v>1</v>
      </c>
      <c r="I69" s="13">
        <v>10</v>
      </c>
      <c r="J69" s="13">
        <f aca="true" t="shared" si="24" ref="J69:J100">F69-H69</f>
        <v>11</v>
      </c>
      <c r="K69" s="13">
        <f>_xlfn.IFERROR(VLOOKUP(D69,#REF!,3,0),0)</f>
        <v>0</v>
      </c>
      <c r="L69" s="13" t="e">
        <f>#REF!</f>
        <v>#REF!</v>
      </c>
      <c r="M69" s="13" t="e">
        <f t="shared" si="21"/>
        <v>#REF!</v>
      </c>
      <c r="N69" s="13">
        <f>_xlfn.IFERROR(VLOOKUP(D69,#REF!,4,0),0)</f>
        <v>0</v>
      </c>
      <c r="O69" s="24">
        <v>12</v>
      </c>
      <c r="P69" s="24" t="e">
        <f t="shared" si="22"/>
        <v>#REF!</v>
      </c>
      <c r="Q69" s="24" t="e">
        <f t="shared" si="23"/>
        <v>#REF!</v>
      </c>
      <c r="R69" s="12" t="e">
        <f t="shared" si="20"/>
        <v>#REF!</v>
      </c>
      <c r="S69" s="13"/>
      <c r="U69" s="28"/>
    </row>
    <row r="70" spans="1:21" s="1" customFormat="1" ht="16.5" customHeight="1" outlineLevel="1">
      <c r="A70" s="13">
        <f>SUBTOTAL(3,$C$6:C70)</f>
        <v>65</v>
      </c>
      <c r="B70" s="14" t="s">
        <v>178</v>
      </c>
      <c r="C70" s="15" t="s">
        <v>178</v>
      </c>
      <c r="D70" s="21" t="s">
        <v>537</v>
      </c>
      <c r="E70" s="22">
        <v>24</v>
      </c>
      <c r="F70" s="22">
        <v>13</v>
      </c>
      <c r="G70" s="22">
        <v>7</v>
      </c>
      <c r="H70" s="22">
        <f>'检察院'!E70</f>
        <v>2</v>
      </c>
      <c r="I70" s="13">
        <v>17</v>
      </c>
      <c r="J70" s="13">
        <f t="shared" si="24"/>
        <v>11</v>
      </c>
      <c r="K70" s="13">
        <f>_xlfn.IFERROR(VLOOKUP(D70,#REF!,3,0),0)</f>
        <v>0</v>
      </c>
      <c r="L70" s="13" t="e">
        <f>#REF!</f>
        <v>#REF!</v>
      </c>
      <c r="M70" s="13" t="e">
        <f t="shared" si="21"/>
        <v>#REF!</v>
      </c>
      <c r="N70" s="13">
        <f>_xlfn.IFERROR(VLOOKUP(D70,#REF!,4,0),0)</f>
        <v>0</v>
      </c>
      <c r="O70" s="24">
        <v>12</v>
      </c>
      <c r="P70" s="24" t="e">
        <f t="shared" si="22"/>
        <v>#REF!</v>
      </c>
      <c r="Q70" s="24" t="e">
        <f t="shared" si="23"/>
        <v>#REF!</v>
      </c>
      <c r="R70" s="12" t="e">
        <f t="shared" si="20"/>
        <v>#REF!</v>
      </c>
      <c r="S70" s="13"/>
      <c r="U70" s="28"/>
    </row>
    <row r="71" spans="1:21" s="1" customFormat="1" ht="16.5" customHeight="1" outlineLevel="1">
      <c r="A71" s="13">
        <f>SUBTOTAL(3,$C$6:C71)</f>
        <v>66</v>
      </c>
      <c r="B71" s="14" t="s">
        <v>181</v>
      </c>
      <c r="C71" s="15" t="s">
        <v>181</v>
      </c>
      <c r="D71" s="21" t="s">
        <v>537</v>
      </c>
      <c r="E71" s="22">
        <v>26</v>
      </c>
      <c r="F71" s="22">
        <v>12</v>
      </c>
      <c r="G71" s="22">
        <v>7</v>
      </c>
      <c r="H71" s="22">
        <f>'检察院'!E71</f>
        <v>1</v>
      </c>
      <c r="I71" s="13">
        <v>19</v>
      </c>
      <c r="J71" s="13">
        <f t="shared" si="24"/>
        <v>11</v>
      </c>
      <c r="K71" s="13">
        <f>_xlfn.IFERROR(VLOOKUP(D71,#REF!,3,0),0)</f>
        <v>0</v>
      </c>
      <c r="L71" s="13" t="e">
        <f>#REF!</f>
        <v>#REF!</v>
      </c>
      <c r="M71" s="13" t="e">
        <f t="shared" si="21"/>
        <v>#REF!</v>
      </c>
      <c r="N71" s="13">
        <f>_xlfn.IFERROR(VLOOKUP(D71,#REF!,4,0),0)</f>
        <v>0</v>
      </c>
      <c r="O71" s="24">
        <v>12</v>
      </c>
      <c r="P71" s="24" t="e">
        <f t="shared" si="22"/>
        <v>#REF!</v>
      </c>
      <c r="Q71" s="24" t="e">
        <f t="shared" si="23"/>
        <v>#REF!</v>
      </c>
      <c r="R71" s="12" t="e">
        <f t="shared" si="20"/>
        <v>#REF!</v>
      </c>
      <c r="S71" s="13"/>
      <c r="U71" s="28"/>
    </row>
    <row r="72" spans="1:21" s="1" customFormat="1" ht="16.5" customHeight="1" outlineLevel="1">
      <c r="A72" s="13">
        <f>SUBTOTAL(3,$C$6:C72)</f>
        <v>67</v>
      </c>
      <c r="B72" s="14" t="s">
        <v>184</v>
      </c>
      <c r="C72" s="15" t="s">
        <v>184</v>
      </c>
      <c r="D72" s="21" t="s">
        <v>537</v>
      </c>
      <c r="E72" s="22">
        <v>23</v>
      </c>
      <c r="F72" s="22">
        <v>12</v>
      </c>
      <c r="G72" s="22">
        <v>11</v>
      </c>
      <c r="H72" s="22">
        <f>'检察院'!E72</f>
        <v>1</v>
      </c>
      <c r="I72" s="13">
        <v>12</v>
      </c>
      <c r="J72" s="13">
        <f t="shared" si="24"/>
        <v>11</v>
      </c>
      <c r="K72" s="13">
        <f>_xlfn.IFERROR(VLOOKUP(D72,#REF!,3,0),0)</f>
        <v>0</v>
      </c>
      <c r="L72" s="13" t="e">
        <f>#REF!</f>
        <v>#REF!</v>
      </c>
      <c r="M72" s="13" t="e">
        <f t="shared" si="21"/>
        <v>#REF!</v>
      </c>
      <c r="N72" s="13">
        <f>_xlfn.IFERROR(VLOOKUP(D72,#REF!,4,0),0)</f>
        <v>0</v>
      </c>
      <c r="O72" s="24">
        <v>12</v>
      </c>
      <c r="P72" s="24" t="e">
        <f t="shared" si="22"/>
        <v>#REF!</v>
      </c>
      <c r="Q72" s="24" t="e">
        <f t="shared" si="23"/>
        <v>#REF!</v>
      </c>
      <c r="R72" s="12" t="e">
        <f t="shared" si="20"/>
        <v>#REF!</v>
      </c>
      <c r="S72" s="13"/>
      <c r="U72" s="28"/>
    </row>
    <row r="73" spans="1:21" s="1" customFormat="1" ht="16.5" customHeight="1">
      <c r="A73" s="17">
        <f>SUBTOTAL(3,$C$6:C73)</f>
        <v>68</v>
      </c>
      <c r="B73" s="18" t="s">
        <v>156</v>
      </c>
      <c r="C73" s="19" t="s">
        <v>156</v>
      </c>
      <c r="D73" s="20"/>
      <c r="E73" s="17">
        <f>SUM(E62:E72)</f>
        <v>261</v>
      </c>
      <c r="F73" s="17">
        <v>145</v>
      </c>
      <c r="G73" s="17">
        <f>SUM(G62:G72)</f>
        <v>73</v>
      </c>
      <c r="H73" s="17">
        <f>'检察院'!E73</f>
        <v>16</v>
      </c>
      <c r="I73" s="17">
        <f>SUM(I62:I72)</f>
        <v>188</v>
      </c>
      <c r="J73" s="17">
        <f t="shared" si="24"/>
        <v>129</v>
      </c>
      <c r="K73" s="17"/>
      <c r="L73" s="17"/>
      <c r="M73" s="17"/>
      <c r="N73" s="17"/>
      <c r="O73" s="25"/>
      <c r="P73" s="25" t="e">
        <f>SUM(P62:P72)</f>
        <v>#REF!</v>
      </c>
      <c r="Q73" s="25" t="e">
        <f>SUM(Q62:Q72)</f>
        <v>#REF!</v>
      </c>
      <c r="R73" s="27" t="e">
        <f t="shared" si="20"/>
        <v>#REF!</v>
      </c>
      <c r="S73" s="17"/>
      <c r="U73" s="28"/>
    </row>
    <row r="74" spans="1:21" s="1" customFormat="1" ht="16.5" customHeight="1" outlineLevel="1">
      <c r="A74" s="13">
        <f>SUBTOTAL(3,$C$6:C74)</f>
        <v>69</v>
      </c>
      <c r="B74" s="14" t="s">
        <v>600</v>
      </c>
      <c r="C74" s="15" t="s">
        <v>583</v>
      </c>
      <c r="D74" s="21" t="s">
        <v>322</v>
      </c>
      <c r="E74" s="22">
        <v>46</v>
      </c>
      <c r="F74" s="22">
        <v>26</v>
      </c>
      <c r="G74" s="22">
        <v>0</v>
      </c>
      <c r="H74" s="22">
        <f>'检察院'!E74</f>
        <v>2</v>
      </c>
      <c r="I74" s="13">
        <f aca="true" t="shared" si="25" ref="I74:I90">E74-G74</f>
        <v>46</v>
      </c>
      <c r="J74" s="13">
        <f t="shared" si="24"/>
        <v>24</v>
      </c>
      <c r="K74" s="13">
        <f>_xlfn.IFERROR(VLOOKUP(D74,#REF!,3,0),0)</f>
        <v>0</v>
      </c>
      <c r="L74" s="13" t="e">
        <f>#REF!</f>
        <v>#REF!</v>
      </c>
      <c r="M74" s="13" t="e">
        <f aca="true" t="shared" si="26" ref="M74:M90">K74+L74</f>
        <v>#REF!</v>
      </c>
      <c r="N74" s="13">
        <f>_xlfn.IFERROR(VLOOKUP(D74,#REF!,4,0),0)</f>
        <v>0</v>
      </c>
      <c r="O74" s="24">
        <v>12</v>
      </c>
      <c r="P74" s="24" t="e">
        <f aca="true" t="shared" si="27" ref="P74:P90">I74*M74*O74+I74*0.2*N74</f>
        <v>#REF!</v>
      </c>
      <c r="Q74" s="24" t="e">
        <f aca="true" t="shared" si="28" ref="Q74:Q90">J74*$M74*$O74+J74*0.2*$N74</f>
        <v>#REF!</v>
      </c>
      <c r="R74" s="12" t="e">
        <f t="shared" si="20"/>
        <v>#REF!</v>
      </c>
      <c r="S74" s="13"/>
      <c r="U74" s="28"/>
    </row>
    <row r="75" spans="1:21" s="1" customFormat="1" ht="16.5" customHeight="1" outlineLevel="1">
      <c r="A75" s="13">
        <f>SUBTOTAL(3,$C$6:C75)</f>
        <v>70</v>
      </c>
      <c r="B75" s="14" t="s">
        <v>190</v>
      </c>
      <c r="C75" s="15" t="s">
        <v>190</v>
      </c>
      <c r="D75" s="21" t="s">
        <v>322</v>
      </c>
      <c r="E75" s="22">
        <v>36</v>
      </c>
      <c r="F75" s="22">
        <v>20</v>
      </c>
      <c r="G75" s="22">
        <v>4</v>
      </c>
      <c r="H75" s="22">
        <f>'检察院'!E75</f>
        <v>0</v>
      </c>
      <c r="I75" s="13">
        <f t="shared" si="25"/>
        <v>32</v>
      </c>
      <c r="J75" s="13">
        <f t="shared" si="24"/>
        <v>20</v>
      </c>
      <c r="K75" s="13">
        <f>_xlfn.IFERROR(VLOOKUP(D75,#REF!,3,0),0)</f>
        <v>0</v>
      </c>
      <c r="L75" s="13" t="e">
        <f>#REF!</f>
        <v>#REF!</v>
      </c>
      <c r="M75" s="13" t="e">
        <f t="shared" si="26"/>
        <v>#REF!</v>
      </c>
      <c r="N75" s="13">
        <f>_xlfn.IFERROR(VLOOKUP(D75,#REF!,4,0),0)</f>
        <v>0</v>
      </c>
      <c r="O75" s="24">
        <v>12</v>
      </c>
      <c r="P75" s="24" t="e">
        <f t="shared" si="27"/>
        <v>#REF!</v>
      </c>
      <c r="Q75" s="24" t="e">
        <f t="shared" si="28"/>
        <v>#REF!</v>
      </c>
      <c r="R75" s="12" t="e">
        <f t="shared" si="20"/>
        <v>#REF!</v>
      </c>
      <c r="S75" s="13"/>
      <c r="U75" s="28"/>
    </row>
    <row r="76" spans="1:21" s="1" customFormat="1" ht="16.5" customHeight="1" outlineLevel="1">
      <c r="A76" s="13">
        <f>SUBTOTAL(3,$C$6:C76)</f>
        <v>71</v>
      </c>
      <c r="B76" s="14" t="s">
        <v>193</v>
      </c>
      <c r="C76" s="15" t="s">
        <v>193</v>
      </c>
      <c r="D76" s="21" t="s">
        <v>537</v>
      </c>
      <c r="E76" s="22">
        <v>13</v>
      </c>
      <c r="F76" s="22">
        <v>10</v>
      </c>
      <c r="G76" s="22">
        <v>0</v>
      </c>
      <c r="H76" s="22">
        <f>'检察院'!E76</f>
        <v>1</v>
      </c>
      <c r="I76" s="13">
        <f t="shared" si="25"/>
        <v>13</v>
      </c>
      <c r="J76" s="13">
        <f t="shared" si="24"/>
        <v>9</v>
      </c>
      <c r="K76" s="13">
        <f>_xlfn.IFERROR(VLOOKUP(D76,#REF!,3,0),0)</f>
        <v>0</v>
      </c>
      <c r="L76" s="13" t="e">
        <f>#REF!</f>
        <v>#REF!</v>
      </c>
      <c r="M76" s="13" t="e">
        <f t="shared" si="26"/>
        <v>#REF!</v>
      </c>
      <c r="N76" s="13">
        <f>_xlfn.IFERROR(VLOOKUP(D76,#REF!,4,0),0)</f>
        <v>0</v>
      </c>
      <c r="O76" s="24">
        <v>12</v>
      </c>
      <c r="P76" s="24" t="e">
        <f t="shared" si="27"/>
        <v>#REF!</v>
      </c>
      <c r="Q76" s="24" t="e">
        <f t="shared" si="28"/>
        <v>#REF!</v>
      </c>
      <c r="R76" s="12" t="e">
        <f t="shared" si="20"/>
        <v>#REF!</v>
      </c>
      <c r="S76" s="13"/>
      <c r="U76" s="28"/>
    </row>
    <row r="77" spans="1:21" s="1" customFormat="1" ht="16.5" customHeight="1" outlineLevel="1">
      <c r="A77" s="13">
        <f>SUBTOTAL(3,$C$6:C77)</f>
        <v>72</v>
      </c>
      <c r="B77" s="14" t="s">
        <v>196</v>
      </c>
      <c r="C77" s="15" t="s">
        <v>196</v>
      </c>
      <c r="D77" s="21" t="s">
        <v>537</v>
      </c>
      <c r="E77" s="22">
        <v>14</v>
      </c>
      <c r="F77" s="22">
        <v>10</v>
      </c>
      <c r="G77" s="22">
        <v>1</v>
      </c>
      <c r="H77" s="22">
        <f>'检察院'!E77</f>
        <v>2</v>
      </c>
      <c r="I77" s="13">
        <f t="shared" si="25"/>
        <v>13</v>
      </c>
      <c r="J77" s="13">
        <f t="shared" si="24"/>
        <v>8</v>
      </c>
      <c r="K77" s="13">
        <f>_xlfn.IFERROR(VLOOKUP(D77,#REF!,3,0),0)</f>
        <v>0</v>
      </c>
      <c r="L77" s="13" t="e">
        <f>#REF!</f>
        <v>#REF!</v>
      </c>
      <c r="M77" s="13" t="e">
        <f t="shared" si="26"/>
        <v>#REF!</v>
      </c>
      <c r="N77" s="13">
        <f>_xlfn.IFERROR(VLOOKUP(D77,#REF!,4,0),0)</f>
        <v>0</v>
      </c>
      <c r="O77" s="24">
        <v>12</v>
      </c>
      <c r="P77" s="24" t="e">
        <f t="shared" si="27"/>
        <v>#REF!</v>
      </c>
      <c r="Q77" s="24" t="e">
        <f t="shared" si="28"/>
        <v>#REF!</v>
      </c>
      <c r="R77" s="12" t="e">
        <f t="shared" si="20"/>
        <v>#REF!</v>
      </c>
      <c r="S77" s="13"/>
      <c r="U77" s="28"/>
    </row>
    <row r="78" spans="1:21" s="1" customFormat="1" ht="16.5" customHeight="1" outlineLevel="1">
      <c r="A78" s="13">
        <f>SUBTOTAL(3,$C$6:C78)</f>
        <v>73</v>
      </c>
      <c r="B78" s="14" t="s">
        <v>199</v>
      </c>
      <c r="C78" s="15" t="s">
        <v>199</v>
      </c>
      <c r="D78" s="21" t="s">
        <v>537</v>
      </c>
      <c r="E78" s="22">
        <v>20</v>
      </c>
      <c r="F78" s="22">
        <v>14</v>
      </c>
      <c r="G78" s="22">
        <v>7</v>
      </c>
      <c r="H78" s="22">
        <f>'检察院'!E78</f>
        <v>5</v>
      </c>
      <c r="I78" s="13">
        <f t="shared" si="25"/>
        <v>13</v>
      </c>
      <c r="J78" s="13">
        <f t="shared" si="24"/>
        <v>9</v>
      </c>
      <c r="K78" s="13">
        <f>_xlfn.IFERROR(VLOOKUP(D78,#REF!,3,0),0)</f>
        <v>0</v>
      </c>
      <c r="L78" s="13" t="e">
        <f>#REF!</f>
        <v>#REF!</v>
      </c>
      <c r="M78" s="13" t="e">
        <f t="shared" si="26"/>
        <v>#REF!</v>
      </c>
      <c r="N78" s="13">
        <f>_xlfn.IFERROR(VLOOKUP(D78,#REF!,4,0),0)</f>
        <v>0</v>
      </c>
      <c r="O78" s="24">
        <v>12</v>
      </c>
      <c r="P78" s="24" t="e">
        <f t="shared" si="27"/>
        <v>#REF!</v>
      </c>
      <c r="Q78" s="24" t="e">
        <f t="shared" si="28"/>
        <v>#REF!</v>
      </c>
      <c r="R78" s="12" t="e">
        <f t="shared" si="20"/>
        <v>#REF!</v>
      </c>
      <c r="S78" s="13"/>
      <c r="U78" s="28"/>
    </row>
    <row r="79" spans="1:21" s="1" customFormat="1" ht="16.5" customHeight="1" outlineLevel="1">
      <c r="A79" s="13">
        <f>SUBTOTAL(3,$C$6:C79)</f>
        <v>74</v>
      </c>
      <c r="B79" s="14" t="s">
        <v>202</v>
      </c>
      <c r="C79" s="15" t="s">
        <v>202</v>
      </c>
      <c r="D79" s="21" t="s">
        <v>538</v>
      </c>
      <c r="E79" s="22">
        <v>12</v>
      </c>
      <c r="F79" s="22">
        <v>9</v>
      </c>
      <c r="G79" s="22">
        <v>5</v>
      </c>
      <c r="H79" s="22">
        <f>'检察院'!E79</f>
        <v>1</v>
      </c>
      <c r="I79" s="13">
        <f t="shared" si="25"/>
        <v>7</v>
      </c>
      <c r="J79" s="13">
        <f t="shared" si="24"/>
        <v>8</v>
      </c>
      <c r="K79" s="13">
        <f>_xlfn.IFERROR(VLOOKUP(D79,#REF!,3,0),0)</f>
        <v>0</v>
      </c>
      <c r="L79" s="13" t="e">
        <f>#REF!</f>
        <v>#REF!</v>
      </c>
      <c r="M79" s="13" t="e">
        <f t="shared" si="26"/>
        <v>#REF!</v>
      </c>
      <c r="N79" s="13">
        <f>_xlfn.IFERROR(VLOOKUP(D79,#REF!,4,0),0)</f>
        <v>0</v>
      </c>
      <c r="O79" s="24">
        <v>12</v>
      </c>
      <c r="P79" s="24" t="e">
        <f t="shared" si="27"/>
        <v>#REF!</v>
      </c>
      <c r="Q79" s="24" t="e">
        <f t="shared" si="28"/>
        <v>#REF!</v>
      </c>
      <c r="R79" s="12" t="e">
        <f t="shared" si="20"/>
        <v>#REF!</v>
      </c>
      <c r="S79" s="13"/>
      <c r="U79" s="28"/>
    </row>
    <row r="80" spans="1:21" s="1" customFormat="1" ht="16.5" customHeight="1" outlineLevel="1">
      <c r="A80" s="13">
        <f>SUBTOTAL(3,$C$6:C80)</f>
        <v>75</v>
      </c>
      <c r="B80" s="14" t="s">
        <v>205</v>
      </c>
      <c r="C80" s="15" t="s">
        <v>205</v>
      </c>
      <c r="D80" s="21" t="s">
        <v>538</v>
      </c>
      <c r="E80" s="22">
        <v>20</v>
      </c>
      <c r="F80" s="22">
        <v>11</v>
      </c>
      <c r="G80" s="22">
        <v>3</v>
      </c>
      <c r="H80" s="22">
        <f>'检察院'!E80</f>
        <v>4</v>
      </c>
      <c r="I80" s="13">
        <f t="shared" si="25"/>
        <v>17</v>
      </c>
      <c r="J80" s="13">
        <f t="shared" si="24"/>
        <v>7</v>
      </c>
      <c r="K80" s="13">
        <f>_xlfn.IFERROR(VLOOKUP(D80,#REF!,3,0),0)</f>
        <v>0</v>
      </c>
      <c r="L80" s="13" t="e">
        <f>#REF!</f>
        <v>#REF!</v>
      </c>
      <c r="M80" s="13" t="e">
        <f t="shared" si="26"/>
        <v>#REF!</v>
      </c>
      <c r="N80" s="13">
        <f>_xlfn.IFERROR(VLOOKUP(D80,#REF!,4,0),0)</f>
        <v>0</v>
      </c>
      <c r="O80" s="24">
        <v>12</v>
      </c>
      <c r="P80" s="24" t="e">
        <f t="shared" si="27"/>
        <v>#REF!</v>
      </c>
      <c r="Q80" s="24" t="e">
        <f t="shared" si="28"/>
        <v>#REF!</v>
      </c>
      <c r="R80" s="12" t="e">
        <f t="shared" si="20"/>
        <v>#REF!</v>
      </c>
      <c r="S80" s="13"/>
      <c r="U80" s="28"/>
    </row>
    <row r="81" spans="1:21" s="1" customFormat="1" ht="16.5" customHeight="1" outlineLevel="1">
      <c r="A81" s="13">
        <f>SUBTOTAL(3,$C$6:C81)</f>
        <v>76</v>
      </c>
      <c r="B81" s="14" t="s">
        <v>208</v>
      </c>
      <c r="C81" s="15" t="s">
        <v>208</v>
      </c>
      <c r="D81" s="21" t="s">
        <v>537</v>
      </c>
      <c r="E81" s="22">
        <v>14</v>
      </c>
      <c r="F81" s="22">
        <v>10</v>
      </c>
      <c r="G81" s="22">
        <v>2</v>
      </c>
      <c r="H81" s="22">
        <f>'检察院'!E81</f>
        <v>4</v>
      </c>
      <c r="I81" s="13">
        <f t="shared" si="25"/>
        <v>12</v>
      </c>
      <c r="J81" s="13">
        <f t="shared" si="24"/>
        <v>6</v>
      </c>
      <c r="K81" s="13">
        <f>_xlfn.IFERROR(VLOOKUP(D81,#REF!,3,0),0)</f>
        <v>0</v>
      </c>
      <c r="L81" s="13" t="e">
        <f>#REF!</f>
        <v>#REF!</v>
      </c>
      <c r="M81" s="13" t="e">
        <f t="shared" si="26"/>
        <v>#REF!</v>
      </c>
      <c r="N81" s="13">
        <f>_xlfn.IFERROR(VLOOKUP(D81,#REF!,4,0),0)</f>
        <v>0</v>
      </c>
      <c r="O81" s="24">
        <v>12</v>
      </c>
      <c r="P81" s="24" t="e">
        <f t="shared" si="27"/>
        <v>#REF!</v>
      </c>
      <c r="Q81" s="24" t="e">
        <f t="shared" si="28"/>
        <v>#REF!</v>
      </c>
      <c r="R81" s="12" t="e">
        <f t="shared" si="20"/>
        <v>#REF!</v>
      </c>
      <c r="S81" s="13"/>
      <c r="U81" s="28"/>
    </row>
    <row r="82" spans="1:21" s="1" customFormat="1" ht="16.5" customHeight="1" outlineLevel="1">
      <c r="A82" s="13">
        <f>SUBTOTAL(3,$C$6:C82)</f>
        <v>77</v>
      </c>
      <c r="B82" s="14" t="s">
        <v>211</v>
      </c>
      <c r="C82" s="15" t="s">
        <v>211</v>
      </c>
      <c r="D82" s="21" t="s">
        <v>537</v>
      </c>
      <c r="E82" s="22">
        <v>16</v>
      </c>
      <c r="F82" s="22">
        <v>11</v>
      </c>
      <c r="G82" s="22">
        <v>3</v>
      </c>
      <c r="H82" s="22">
        <f>'检察院'!E82</f>
        <v>4</v>
      </c>
      <c r="I82" s="13">
        <f t="shared" si="25"/>
        <v>13</v>
      </c>
      <c r="J82" s="13">
        <f t="shared" si="24"/>
        <v>7</v>
      </c>
      <c r="K82" s="13">
        <f>_xlfn.IFERROR(VLOOKUP(D82,#REF!,3,0),0)</f>
        <v>0</v>
      </c>
      <c r="L82" s="13" t="e">
        <f>#REF!</f>
        <v>#REF!</v>
      </c>
      <c r="M82" s="13" t="e">
        <f t="shared" si="26"/>
        <v>#REF!</v>
      </c>
      <c r="N82" s="13">
        <f>_xlfn.IFERROR(VLOOKUP(D82,#REF!,4,0),0)</f>
        <v>0</v>
      </c>
      <c r="O82" s="24">
        <v>12</v>
      </c>
      <c r="P82" s="24" t="e">
        <f t="shared" si="27"/>
        <v>#REF!</v>
      </c>
      <c r="Q82" s="24" t="e">
        <f t="shared" si="28"/>
        <v>#REF!</v>
      </c>
      <c r="R82" s="12" t="e">
        <f t="shared" si="20"/>
        <v>#REF!</v>
      </c>
      <c r="S82" s="13"/>
      <c r="U82" s="28"/>
    </row>
    <row r="83" spans="1:21" s="1" customFormat="1" ht="16.5" customHeight="1" outlineLevel="1">
      <c r="A83" s="13">
        <f>SUBTOTAL(3,$C$6:C83)</f>
        <v>78</v>
      </c>
      <c r="B83" s="14" t="s">
        <v>214</v>
      </c>
      <c r="C83" s="15" t="s">
        <v>214</v>
      </c>
      <c r="D83" s="21" t="s">
        <v>537</v>
      </c>
      <c r="E83" s="22">
        <v>28</v>
      </c>
      <c r="F83" s="22">
        <v>14</v>
      </c>
      <c r="G83" s="22">
        <v>3</v>
      </c>
      <c r="H83" s="22">
        <f>'检察院'!E83</f>
        <v>3</v>
      </c>
      <c r="I83" s="13">
        <f t="shared" si="25"/>
        <v>25</v>
      </c>
      <c r="J83" s="13">
        <f t="shared" si="24"/>
        <v>11</v>
      </c>
      <c r="K83" s="13">
        <f>_xlfn.IFERROR(VLOOKUP(D83,#REF!,3,0),0)</f>
        <v>0</v>
      </c>
      <c r="L83" s="13" t="e">
        <f>#REF!</f>
        <v>#REF!</v>
      </c>
      <c r="M83" s="13" t="e">
        <f t="shared" si="26"/>
        <v>#REF!</v>
      </c>
      <c r="N83" s="13">
        <f>_xlfn.IFERROR(VLOOKUP(D83,#REF!,4,0),0)</f>
        <v>0</v>
      </c>
      <c r="O83" s="24">
        <v>12</v>
      </c>
      <c r="P83" s="24" t="e">
        <f t="shared" si="27"/>
        <v>#REF!</v>
      </c>
      <c r="Q83" s="24" t="e">
        <f t="shared" si="28"/>
        <v>#REF!</v>
      </c>
      <c r="R83" s="12" t="e">
        <f t="shared" si="20"/>
        <v>#REF!</v>
      </c>
      <c r="S83" s="13"/>
      <c r="U83" s="28"/>
    </row>
    <row r="84" spans="1:21" s="1" customFormat="1" ht="16.5" customHeight="1" outlineLevel="1">
      <c r="A84" s="13">
        <f>SUBTOTAL(3,$C$6:C84)</f>
        <v>79</v>
      </c>
      <c r="B84" s="14" t="s">
        <v>217</v>
      </c>
      <c r="C84" s="15" t="s">
        <v>217</v>
      </c>
      <c r="D84" s="21" t="s">
        <v>537</v>
      </c>
      <c r="E84" s="22">
        <v>17</v>
      </c>
      <c r="F84" s="22">
        <v>11</v>
      </c>
      <c r="G84" s="22">
        <v>2</v>
      </c>
      <c r="H84" s="22">
        <f>'检察院'!E84</f>
        <v>3</v>
      </c>
      <c r="I84" s="13">
        <f t="shared" si="25"/>
        <v>15</v>
      </c>
      <c r="J84" s="13">
        <f t="shared" si="24"/>
        <v>8</v>
      </c>
      <c r="K84" s="13">
        <f>_xlfn.IFERROR(VLOOKUP(D84,#REF!,3,0),0)</f>
        <v>0</v>
      </c>
      <c r="L84" s="13" t="e">
        <f>#REF!</f>
        <v>#REF!</v>
      </c>
      <c r="M84" s="13" t="e">
        <f t="shared" si="26"/>
        <v>#REF!</v>
      </c>
      <c r="N84" s="13">
        <f>_xlfn.IFERROR(VLOOKUP(D84,#REF!,4,0),0)</f>
        <v>0</v>
      </c>
      <c r="O84" s="24">
        <v>12</v>
      </c>
      <c r="P84" s="24" t="e">
        <f t="shared" si="27"/>
        <v>#REF!</v>
      </c>
      <c r="Q84" s="24" t="e">
        <f t="shared" si="28"/>
        <v>#REF!</v>
      </c>
      <c r="R84" s="12" t="e">
        <f t="shared" si="20"/>
        <v>#REF!</v>
      </c>
      <c r="S84" s="13"/>
      <c r="U84" s="28"/>
    </row>
    <row r="85" spans="1:21" s="1" customFormat="1" ht="16.5" customHeight="1" outlineLevel="1">
      <c r="A85" s="13">
        <f>SUBTOTAL(3,$C$6:C85)</f>
        <v>80</v>
      </c>
      <c r="B85" s="14" t="s">
        <v>220</v>
      </c>
      <c r="C85" s="15" t="s">
        <v>220</v>
      </c>
      <c r="D85" s="21" t="s">
        <v>537</v>
      </c>
      <c r="E85" s="22">
        <v>30</v>
      </c>
      <c r="F85" s="22">
        <v>14</v>
      </c>
      <c r="G85" s="22">
        <v>8</v>
      </c>
      <c r="H85" s="22">
        <f>'检察院'!E85</f>
        <v>3</v>
      </c>
      <c r="I85" s="13">
        <f t="shared" si="25"/>
        <v>22</v>
      </c>
      <c r="J85" s="13">
        <f t="shared" si="24"/>
        <v>11</v>
      </c>
      <c r="K85" s="13">
        <f>_xlfn.IFERROR(VLOOKUP(D85,#REF!,3,0),0)</f>
        <v>0</v>
      </c>
      <c r="L85" s="13" t="e">
        <f>#REF!</f>
        <v>#REF!</v>
      </c>
      <c r="M85" s="13" t="e">
        <f t="shared" si="26"/>
        <v>#REF!</v>
      </c>
      <c r="N85" s="13">
        <f>_xlfn.IFERROR(VLOOKUP(D85,#REF!,4,0),0)</f>
        <v>0</v>
      </c>
      <c r="O85" s="24">
        <v>12</v>
      </c>
      <c r="P85" s="24" t="e">
        <f t="shared" si="27"/>
        <v>#REF!</v>
      </c>
      <c r="Q85" s="24" t="e">
        <f t="shared" si="28"/>
        <v>#REF!</v>
      </c>
      <c r="R85" s="12" t="e">
        <f t="shared" si="20"/>
        <v>#REF!</v>
      </c>
      <c r="S85" s="13"/>
      <c r="U85" s="28"/>
    </row>
    <row r="86" spans="1:21" s="1" customFormat="1" ht="16.5" customHeight="1" outlineLevel="1">
      <c r="A86" s="13">
        <f>SUBTOTAL(3,$C$6:C86)</f>
        <v>81</v>
      </c>
      <c r="B86" s="14" t="s">
        <v>223</v>
      </c>
      <c r="C86" s="15" t="s">
        <v>223</v>
      </c>
      <c r="D86" s="21" t="s">
        <v>537</v>
      </c>
      <c r="E86" s="22">
        <v>20</v>
      </c>
      <c r="F86" s="22">
        <v>12</v>
      </c>
      <c r="G86" s="22">
        <v>1</v>
      </c>
      <c r="H86" s="22">
        <f>'检察院'!E86</f>
        <v>4</v>
      </c>
      <c r="I86" s="13">
        <f t="shared" si="25"/>
        <v>19</v>
      </c>
      <c r="J86" s="13">
        <f t="shared" si="24"/>
        <v>8</v>
      </c>
      <c r="K86" s="13">
        <f>_xlfn.IFERROR(VLOOKUP(D86,#REF!,3,0),0)</f>
        <v>0</v>
      </c>
      <c r="L86" s="13" t="e">
        <f>#REF!</f>
        <v>#REF!</v>
      </c>
      <c r="M86" s="13" t="e">
        <f t="shared" si="26"/>
        <v>#REF!</v>
      </c>
      <c r="N86" s="13">
        <f>_xlfn.IFERROR(VLOOKUP(D86,#REF!,4,0),0)</f>
        <v>0</v>
      </c>
      <c r="O86" s="24">
        <v>12</v>
      </c>
      <c r="P86" s="24" t="e">
        <f t="shared" si="27"/>
        <v>#REF!</v>
      </c>
      <c r="Q86" s="24" t="e">
        <f t="shared" si="28"/>
        <v>#REF!</v>
      </c>
      <c r="R86" s="12" t="e">
        <f aca="true" t="shared" si="29" ref="R86:R115">P86+Q86</f>
        <v>#REF!</v>
      </c>
      <c r="S86" s="13"/>
      <c r="U86" s="28"/>
    </row>
    <row r="87" spans="1:21" s="1" customFormat="1" ht="16.5" customHeight="1" outlineLevel="1">
      <c r="A87" s="13">
        <f>SUBTOTAL(3,$C$6:C87)</f>
        <v>82</v>
      </c>
      <c r="B87" s="14" t="s">
        <v>226</v>
      </c>
      <c r="C87" s="15" t="s">
        <v>226</v>
      </c>
      <c r="D87" s="21" t="s">
        <v>537</v>
      </c>
      <c r="E87" s="22">
        <v>20</v>
      </c>
      <c r="F87" s="22">
        <v>12</v>
      </c>
      <c r="G87" s="22">
        <v>2</v>
      </c>
      <c r="H87" s="22">
        <f>'检察院'!E87</f>
        <v>4</v>
      </c>
      <c r="I87" s="13">
        <f t="shared" si="25"/>
        <v>18</v>
      </c>
      <c r="J87" s="13">
        <f t="shared" si="24"/>
        <v>8</v>
      </c>
      <c r="K87" s="13">
        <f>_xlfn.IFERROR(VLOOKUP(D87,#REF!,3,0),0)</f>
        <v>0</v>
      </c>
      <c r="L87" s="13" t="e">
        <f>#REF!</f>
        <v>#REF!</v>
      </c>
      <c r="M87" s="13" t="e">
        <f t="shared" si="26"/>
        <v>#REF!</v>
      </c>
      <c r="N87" s="13">
        <f>_xlfn.IFERROR(VLOOKUP(D87,#REF!,4,0),0)</f>
        <v>0</v>
      </c>
      <c r="O87" s="24">
        <v>12</v>
      </c>
      <c r="P87" s="24" t="e">
        <f t="shared" si="27"/>
        <v>#REF!</v>
      </c>
      <c r="Q87" s="24" t="e">
        <f t="shared" si="28"/>
        <v>#REF!</v>
      </c>
      <c r="R87" s="12" t="e">
        <f t="shared" si="29"/>
        <v>#REF!</v>
      </c>
      <c r="S87" s="13"/>
      <c r="U87" s="28"/>
    </row>
    <row r="88" spans="1:21" s="1" customFormat="1" ht="16.5" customHeight="1" outlineLevel="1">
      <c r="A88" s="13">
        <f>SUBTOTAL(3,$C$6:C88)</f>
        <v>83</v>
      </c>
      <c r="B88" s="14" t="s">
        <v>229</v>
      </c>
      <c r="C88" s="15" t="s">
        <v>229</v>
      </c>
      <c r="D88" s="21" t="s">
        <v>537</v>
      </c>
      <c r="E88" s="22">
        <v>13</v>
      </c>
      <c r="F88" s="22">
        <v>9</v>
      </c>
      <c r="G88" s="22">
        <v>3</v>
      </c>
      <c r="H88" s="22">
        <f>'检察院'!E88</f>
        <v>1</v>
      </c>
      <c r="I88" s="13">
        <f t="shared" si="25"/>
        <v>10</v>
      </c>
      <c r="J88" s="13">
        <f t="shared" si="24"/>
        <v>8</v>
      </c>
      <c r="K88" s="13">
        <f>_xlfn.IFERROR(VLOOKUP(D88,#REF!,3,0),0)</f>
        <v>0</v>
      </c>
      <c r="L88" s="13" t="e">
        <f>#REF!</f>
        <v>#REF!</v>
      </c>
      <c r="M88" s="13" t="e">
        <f t="shared" si="26"/>
        <v>#REF!</v>
      </c>
      <c r="N88" s="13">
        <f>_xlfn.IFERROR(VLOOKUP(D88,#REF!,4,0),0)</f>
        <v>0</v>
      </c>
      <c r="O88" s="24">
        <v>12</v>
      </c>
      <c r="P88" s="24" t="e">
        <f t="shared" si="27"/>
        <v>#REF!</v>
      </c>
      <c r="Q88" s="24" t="e">
        <f t="shared" si="28"/>
        <v>#REF!</v>
      </c>
      <c r="R88" s="12" t="e">
        <f t="shared" si="29"/>
        <v>#REF!</v>
      </c>
      <c r="S88" s="13"/>
      <c r="U88" s="28"/>
    </row>
    <row r="89" spans="1:21" s="1" customFormat="1" ht="16.5" customHeight="1" outlineLevel="1">
      <c r="A89" s="13">
        <f>SUBTOTAL(3,$C$6:C89)</f>
        <v>84</v>
      </c>
      <c r="B89" s="14" t="s">
        <v>232</v>
      </c>
      <c r="C89" s="15" t="s">
        <v>232</v>
      </c>
      <c r="D89" s="21" t="s">
        <v>537</v>
      </c>
      <c r="E89" s="22">
        <v>13</v>
      </c>
      <c r="F89" s="22">
        <v>10</v>
      </c>
      <c r="G89" s="22">
        <v>3</v>
      </c>
      <c r="H89" s="22">
        <f>'检察院'!E89</f>
        <v>4</v>
      </c>
      <c r="I89" s="13">
        <f t="shared" si="25"/>
        <v>10</v>
      </c>
      <c r="J89" s="13">
        <f t="shared" si="24"/>
        <v>6</v>
      </c>
      <c r="K89" s="13">
        <f>_xlfn.IFERROR(VLOOKUP(D89,#REF!,3,0),0)</f>
        <v>0</v>
      </c>
      <c r="L89" s="13" t="e">
        <f>#REF!</f>
        <v>#REF!</v>
      </c>
      <c r="M89" s="13" t="e">
        <f t="shared" si="26"/>
        <v>#REF!</v>
      </c>
      <c r="N89" s="13">
        <f>_xlfn.IFERROR(VLOOKUP(D89,#REF!,4,0),0)</f>
        <v>0</v>
      </c>
      <c r="O89" s="24">
        <v>12</v>
      </c>
      <c r="P89" s="24" t="e">
        <f t="shared" si="27"/>
        <v>#REF!</v>
      </c>
      <c r="Q89" s="24" t="e">
        <f t="shared" si="28"/>
        <v>#REF!</v>
      </c>
      <c r="R89" s="12" t="e">
        <f t="shared" si="29"/>
        <v>#REF!</v>
      </c>
      <c r="S89" s="13"/>
      <c r="U89" s="28"/>
    </row>
    <row r="90" spans="1:21" s="1" customFormat="1" ht="16.5" customHeight="1" outlineLevel="1">
      <c r="A90" s="13">
        <f>SUBTOTAL(3,$C$6:C90)</f>
        <v>85</v>
      </c>
      <c r="B90" s="14" t="s">
        <v>235</v>
      </c>
      <c r="C90" s="15" t="s">
        <v>235</v>
      </c>
      <c r="D90" s="21" t="s">
        <v>537</v>
      </c>
      <c r="E90" s="22">
        <v>14</v>
      </c>
      <c r="F90" s="22">
        <v>10</v>
      </c>
      <c r="G90" s="22">
        <v>2</v>
      </c>
      <c r="H90" s="22">
        <f>'检察院'!E90</f>
        <v>0</v>
      </c>
      <c r="I90" s="13">
        <f t="shared" si="25"/>
        <v>12</v>
      </c>
      <c r="J90" s="13">
        <f t="shared" si="24"/>
        <v>10</v>
      </c>
      <c r="K90" s="13">
        <f>_xlfn.IFERROR(VLOOKUP(D90,#REF!,3,0),0)</f>
        <v>0</v>
      </c>
      <c r="L90" s="13" t="e">
        <f>#REF!</f>
        <v>#REF!</v>
      </c>
      <c r="M90" s="13" t="e">
        <f t="shared" si="26"/>
        <v>#REF!</v>
      </c>
      <c r="N90" s="13">
        <f>_xlfn.IFERROR(VLOOKUP(D90,#REF!,4,0),0)</f>
        <v>0</v>
      </c>
      <c r="O90" s="24">
        <v>12</v>
      </c>
      <c r="P90" s="24" t="e">
        <f t="shared" si="27"/>
        <v>#REF!</v>
      </c>
      <c r="Q90" s="24" t="e">
        <f t="shared" si="28"/>
        <v>#REF!</v>
      </c>
      <c r="R90" s="12" t="e">
        <f t="shared" si="29"/>
        <v>#REF!</v>
      </c>
      <c r="S90" s="13"/>
      <c r="U90" s="28"/>
    </row>
    <row r="91" spans="1:21" s="1" customFormat="1" ht="16.5" customHeight="1">
      <c r="A91" s="17">
        <f>SUBTOTAL(3,$C$6:C91)</f>
        <v>86</v>
      </c>
      <c r="B91" s="18" t="s">
        <v>189</v>
      </c>
      <c r="C91" s="19" t="s">
        <v>189</v>
      </c>
      <c r="D91" s="20"/>
      <c r="E91" s="17">
        <f>SUM(E74:E90)</f>
        <v>346</v>
      </c>
      <c r="F91" s="17">
        <v>213</v>
      </c>
      <c r="G91" s="17">
        <f>SUM(G74:G90)</f>
        <v>49</v>
      </c>
      <c r="H91" s="17">
        <f>'检察院'!E91</f>
        <v>45</v>
      </c>
      <c r="I91" s="17">
        <f>SUM(I74:I90)</f>
        <v>297</v>
      </c>
      <c r="J91" s="17">
        <f t="shared" si="24"/>
        <v>168</v>
      </c>
      <c r="K91" s="17"/>
      <c r="L91" s="17"/>
      <c r="M91" s="17"/>
      <c r="N91" s="17"/>
      <c r="O91" s="25"/>
      <c r="P91" s="25" t="e">
        <f>SUM(P74:P90)</f>
        <v>#REF!</v>
      </c>
      <c r="Q91" s="25" t="e">
        <f>SUM(Q74:Q90)</f>
        <v>#REF!</v>
      </c>
      <c r="R91" s="27" t="e">
        <f t="shared" si="29"/>
        <v>#REF!</v>
      </c>
      <c r="S91" s="17"/>
      <c r="U91" s="28"/>
    </row>
    <row r="92" spans="1:21" s="1" customFormat="1" ht="16.5" customHeight="1" outlineLevel="1">
      <c r="A92" s="13">
        <f>SUBTOTAL(3,$C$6:C92)</f>
        <v>87</v>
      </c>
      <c r="B92" s="14" t="s">
        <v>601</v>
      </c>
      <c r="C92" s="15" t="s">
        <v>584</v>
      </c>
      <c r="D92" s="21" t="s">
        <v>322</v>
      </c>
      <c r="E92" s="22">
        <v>48</v>
      </c>
      <c r="F92" s="22">
        <v>27</v>
      </c>
      <c r="G92" s="22">
        <v>0</v>
      </c>
      <c r="H92" s="22">
        <f>'检察院'!E92</f>
        <v>0</v>
      </c>
      <c r="I92" s="13">
        <v>48</v>
      </c>
      <c r="J92" s="13">
        <f t="shared" si="24"/>
        <v>27</v>
      </c>
      <c r="K92" s="13">
        <f>_xlfn.IFERROR(VLOOKUP(D92,#REF!,3,0),0)</f>
        <v>0</v>
      </c>
      <c r="L92" s="13" t="e">
        <f>#REF!</f>
        <v>#REF!</v>
      </c>
      <c r="M92" s="13" t="e">
        <f aca="true" t="shared" si="30" ref="M92:M104">K92+L92</f>
        <v>#REF!</v>
      </c>
      <c r="N92" s="13">
        <f>_xlfn.IFERROR(VLOOKUP(D92,#REF!,4,0),0)</f>
        <v>0</v>
      </c>
      <c r="O92" s="24">
        <v>12</v>
      </c>
      <c r="P92" s="24" t="e">
        <f aca="true" t="shared" si="31" ref="P92:P104">I92*M92*O92+I92*0.2*N92</f>
        <v>#REF!</v>
      </c>
      <c r="Q92" s="24" t="e">
        <f aca="true" t="shared" si="32" ref="Q92:Q104">J92*$M92*$O92+J92*0.2*$N92</f>
        <v>#REF!</v>
      </c>
      <c r="R92" s="12" t="e">
        <f t="shared" si="29"/>
        <v>#REF!</v>
      </c>
      <c r="S92" s="13"/>
      <c r="U92" s="28"/>
    </row>
    <row r="93" spans="1:21" s="1" customFormat="1" ht="16.5" customHeight="1" outlineLevel="1">
      <c r="A93" s="13">
        <f>SUBTOTAL(3,$C$6:C93)</f>
        <v>88</v>
      </c>
      <c r="B93" s="14" t="s">
        <v>241</v>
      </c>
      <c r="C93" s="15" t="s">
        <v>241</v>
      </c>
      <c r="D93" s="21" t="s">
        <v>322</v>
      </c>
      <c r="E93" s="22">
        <v>42</v>
      </c>
      <c r="F93" s="22">
        <v>21</v>
      </c>
      <c r="G93" s="22">
        <v>7</v>
      </c>
      <c r="H93" s="22">
        <f>'检察院'!E93</f>
        <v>0</v>
      </c>
      <c r="I93" s="13">
        <v>35</v>
      </c>
      <c r="J93" s="13">
        <f t="shared" si="24"/>
        <v>21</v>
      </c>
      <c r="K93" s="13">
        <f>_xlfn.IFERROR(VLOOKUP(D93,#REF!,3,0),0)</f>
        <v>0</v>
      </c>
      <c r="L93" s="13" t="e">
        <f>#REF!</f>
        <v>#REF!</v>
      </c>
      <c r="M93" s="13" t="e">
        <f t="shared" si="30"/>
        <v>#REF!</v>
      </c>
      <c r="N93" s="13">
        <f>_xlfn.IFERROR(VLOOKUP(D93,#REF!,4,0),0)</f>
        <v>0</v>
      </c>
      <c r="O93" s="24">
        <v>12</v>
      </c>
      <c r="P93" s="24" t="e">
        <f t="shared" si="31"/>
        <v>#REF!</v>
      </c>
      <c r="Q93" s="24" t="e">
        <f t="shared" si="32"/>
        <v>#REF!</v>
      </c>
      <c r="R93" s="12" t="e">
        <f t="shared" si="29"/>
        <v>#REF!</v>
      </c>
      <c r="S93" s="13"/>
      <c r="U93" s="28"/>
    </row>
    <row r="94" spans="1:21" s="1" customFormat="1" ht="16.5" customHeight="1" outlineLevel="1">
      <c r="A94" s="13">
        <f>SUBTOTAL(3,$C$6:C94)</f>
        <v>89</v>
      </c>
      <c r="B94" s="14" t="s">
        <v>244</v>
      </c>
      <c r="C94" s="15" t="s">
        <v>244</v>
      </c>
      <c r="D94" s="21" t="s">
        <v>538</v>
      </c>
      <c r="E94" s="22">
        <v>24</v>
      </c>
      <c r="F94" s="22">
        <v>12</v>
      </c>
      <c r="G94" s="22">
        <v>11</v>
      </c>
      <c r="H94" s="22">
        <f>'检察院'!E94</f>
        <v>4</v>
      </c>
      <c r="I94" s="13">
        <v>13</v>
      </c>
      <c r="J94" s="13">
        <f t="shared" si="24"/>
        <v>8</v>
      </c>
      <c r="K94" s="13">
        <f>_xlfn.IFERROR(VLOOKUP(D94,#REF!,3,0),0)</f>
        <v>0</v>
      </c>
      <c r="L94" s="13" t="e">
        <f>#REF!</f>
        <v>#REF!</v>
      </c>
      <c r="M94" s="13" t="e">
        <f t="shared" si="30"/>
        <v>#REF!</v>
      </c>
      <c r="N94" s="13">
        <f>_xlfn.IFERROR(VLOOKUP(D94,#REF!,4,0),0)</f>
        <v>0</v>
      </c>
      <c r="O94" s="24">
        <v>12</v>
      </c>
      <c r="P94" s="24" t="e">
        <f t="shared" si="31"/>
        <v>#REF!</v>
      </c>
      <c r="Q94" s="24" t="e">
        <f t="shared" si="32"/>
        <v>#REF!</v>
      </c>
      <c r="R94" s="12" t="e">
        <f t="shared" si="29"/>
        <v>#REF!</v>
      </c>
      <c r="S94" s="13"/>
      <c r="U94" s="28"/>
    </row>
    <row r="95" spans="1:21" s="1" customFormat="1" ht="16.5" customHeight="1" outlineLevel="1">
      <c r="A95" s="13">
        <f>SUBTOTAL(3,$C$6:C95)</f>
        <v>90</v>
      </c>
      <c r="B95" s="14" t="s">
        <v>247</v>
      </c>
      <c r="C95" s="15" t="s">
        <v>247</v>
      </c>
      <c r="D95" s="21" t="s">
        <v>537</v>
      </c>
      <c r="E95" s="22">
        <v>38</v>
      </c>
      <c r="F95" s="22">
        <v>18</v>
      </c>
      <c r="G95" s="22">
        <v>6</v>
      </c>
      <c r="H95" s="22">
        <f>'检察院'!E95</f>
        <v>1</v>
      </c>
      <c r="I95" s="13">
        <v>32</v>
      </c>
      <c r="J95" s="13">
        <f t="shared" si="24"/>
        <v>17</v>
      </c>
      <c r="K95" s="13">
        <f>_xlfn.IFERROR(VLOOKUP(D95,#REF!,3,0),0)</f>
        <v>0</v>
      </c>
      <c r="L95" s="13" t="e">
        <f>#REF!</f>
        <v>#REF!</v>
      </c>
      <c r="M95" s="13" t="e">
        <f t="shared" si="30"/>
        <v>#REF!</v>
      </c>
      <c r="N95" s="13">
        <f>_xlfn.IFERROR(VLOOKUP(D95,#REF!,4,0),0)</f>
        <v>0</v>
      </c>
      <c r="O95" s="24">
        <v>12</v>
      </c>
      <c r="P95" s="24" t="e">
        <f t="shared" si="31"/>
        <v>#REF!</v>
      </c>
      <c r="Q95" s="24" t="e">
        <f t="shared" si="32"/>
        <v>#REF!</v>
      </c>
      <c r="R95" s="12" t="e">
        <f t="shared" si="29"/>
        <v>#REF!</v>
      </c>
      <c r="S95" s="13"/>
      <c r="U95" s="28"/>
    </row>
    <row r="96" spans="1:21" s="1" customFormat="1" ht="16.5" customHeight="1" outlineLevel="1">
      <c r="A96" s="13">
        <f>SUBTOTAL(3,$C$6:C96)</f>
        <v>91</v>
      </c>
      <c r="B96" s="14" t="s">
        <v>250</v>
      </c>
      <c r="C96" s="15" t="s">
        <v>250</v>
      </c>
      <c r="D96" s="21" t="s">
        <v>538</v>
      </c>
      <c r="E96" s="22">
        <v>19</v>
      </c>
      <c r="F96" s="22">
        <v>13</v>
      </c>
      <c r="G96" s="22">
        <v>5</v>
      </c>
      <c r="H96" s="22">
        <f>'检察院'!E96</f>
        <v>0</v>
      </c>
      <c r="I96" s="13">
        <v>14</v>
      </c>
      <c r="J96" s="13">
        <f t="shared" si="24"/>
        <v>13</v>
      </c>
      <c r="K96" s="13">
        <f>_xlfn.IFERROR(VLOOKUP(D96,#REF!,3,0),0)</f>
        <v>0</v>
      </c>
      <c r="L96" s="13" t="e">
        <f>#REF!</f>
        <v>#REF!</v>
      </c>
      <c r="M96" s="13" t="e">
        <f t="shared" si="30"/>
        <v>#REF!</v>
      </c>
      <c r="N96" s="13">
        <f>_xlfn.IFERROR(VLOOKUP(D96,#REF!,4,0),0)</f>
        <v>0</v>
      </c>
      <c r="O96" s="24">
        <v>12</v>
      </c>
      <c r="P96" s="24" t="e">
        <f t="shared" si="31"/>
        <v>#REF!</v>
      </c>
      <c r="Q96" s="24" t="e">
        <f t="shared" si="32"/>
        <v>#REF!</v>
      </c>
      <c r="R96" s="12" t="e">
        <f t="shared" si="29"/>
        <v>#REF!</v>
      </c>
      <c r="S96" s="13"/>
      <c r="U96" s="28"/>
    </row>
    <row r="97" spans="1:21" s="1" customFormat="1" ht="16.5" customHeight="1" outlineLevel="1">
      <c r="A97" s="13">
        <f>SUBTOTAL(3,$C$6:C97)</f>
        <v>92</v>
      </c>
      <c r="B97" s="14" t="s">
        <v>253</v>
      </c>
      <c r="C97" s="15" t="s">
        <v>253</v>
      </c>
      <c r="D97" s="21" t="s">
        <v>538</v>
      </c>
      <c r="E97" s="22">
        <v>22</v>
      </c>
      <c r="F97" s="22">
        <v>10</v>
      </c>
      <c r="G97" s="22">
        <v>0</v>
      </c>
      <c r="H97" s="22">
        <f>'检察院'!E97</f>
        <v>1</v>
      </c>
      <c r="I97" s="13">
        <v>22</v>
      </c>
      <c r="J97" s="13">
        <f t="shared" si="24"/>
        <v>9</v>
      </c>
      <c r="K97" s="13">
        <f>_xlfn.IFERROR(VLOOKUP(D97,#REF!,3,0),0)</f>
        <v>0</v>
      </c>
      <c r="L97" s="13" t="e">
        <f>#REF!</f>
        <v>#REF!</v>
      </c>
      <c r="M97" s="13" t="e">
        <f t="shared" si="30"/>
        <v>#REF!</v>
      </c>
      <c r="N97" s="13">
        <f>_xlfn.IFERROR(VLOOKUP(D97,#REF!,4,0),0)</f>
        <v>0</v>
      </c>
      <c r="O97" s="24">
        <v>12</v>
      </c>
      <c r="P97" s="24" t="e">
        <f t="shared" si="31"/>
        <v>#REF!</v>
      </c>
      <c r="Q97" s="24" t="e">
        <f t="shared" si="32"/>
        <v>#REF!</v>
      </c>
      <c r="R97" s="12" t="e">
        <f t="shared" si="29"/>
        <v>#REF!</v>
      </c>
      <c r="S97" s="13"/>
      <c r="U97" s="28"/>
    </row>
    <row r="98" spans="1:21" s="1" customFormat="1" ht="16.5" customHeight="1" outlineLevel="1">
      <c r="A98" s="13">
        <f>SUBTOTAL(3,$C$6:C98)</f>
        <v>93</v>
      </c>
      <c r="B98" s="14" t="s">
        <v>256</v>
      </c>
      <c r="C98" s="15" t="s">
        <v>256</v>
      </c>
      <c r="D98" s="21" t="s">
        <v>537</v>
      </c>
      <c r="E98" s="22">
        <v>19</v>
      </c>
      <c r="F98" s="22">
        <v>11</v>
      </c>
      <c r="G98" s="22">
        <v>4</v>
      </c>
      <c r="H98" s="22">
        <f>'检察院'!E98</f>
        <v>0</v>
      </c>
      <c r="I98" s="13">
        <v>15</v>
      </c>
      <c r="J98" s="13">
        <f t="shared" si="24"/>
        <v>11</v>
      </c>
      <c r="K98" s="13">
        <f>_xlfn.IFERROR(VLOOKUP(D98,#REF!,3,0),0)</f>
        <v>0</v>
      </c>
      <c r="L98" s="13" t="e">
        <f>#REF!</f>
        <v>#REF!</v>
      </c>
      <c r="M98" s="13" t="e">
        <f t="shared" si="30"/>
        <v>#REF!</v>
      </c>
      <c r="N98" s="13">
        <f>_xlfn.IFERROR(VLOOKUP(D98,#REF!,4,0),0)</f>
        <v>0</v>
      </c>
      <c r="O98" s="24">
        <v>12</v>
      </c>
      <c r="P98" s="24" t="e">
        <f t="shared" si="31"/>
        <v>#REF!</v>
      </c>
      <c r="Q98" s="24" t="e">
        <f t="shared" si="32"/>
        <v>#REF!</v>
      </c>
      <c r="R98" s="12" t="e">
        <f t="shared" si="29"/>
        <v>#REF!</v>
      </c>
      <c r="S98" s="13"/>
      <c r="U98" s="28"/>
    </row>
    <row r="99" spans="1:21" s="1" customFormat="1" ht="16.5" customHeight="1" outlineLevel="1">
      <c r="A99" s="13">
        <f>SUBTOTAL(3,$C$6:C99)</f>
        <v>94</v>
      </c>
      <c r="B99" s="14" t="s">
        <v>259</v>
      </c>
      <c r="C99" s="15" t="s">
        <v>259</v>
      </c>
      <c r="D99" s="21" t="s">
        <v>537</v>
      </c>
      <c r="E99" s="22">
        <v>17</v>
      </c>
      <c r="F99" s="22">
        <v>13</v>
      </c>
      <c r="G99" s="22">
        <v>7</v>
      </c>
      <c r="H99" s="22">
        <f>'检察院'!E99</f>
        <v>5</v>
      </c>
      <c r="I99" s="13">
        <v>10</v>
      </c>
      <c r="J99" s="13">
        <f t="shared" si="24"/>
        <v>8</v>
      </c>
      <c r="K99" s="13">
        <f>_xlfn.IFERROR(VLOOKUP(D99,#REF!,3,0),0)</f>
        <v>0</v>
      </c>
      <c r="L99" s="13" t="e">
        <f>#REF!</f>
        <v>#REF!</v>
      </c>
      <c r="M99" s="13" t="e">
        <f t="shared" si="30"/>
        <v>#REF!</v>
      </c>
      <c r="N99" s="13">
        <f>_xlfn.IFERROR(VLOOKUP(D99,#REF!,4,0),0)</f>
        <v>0</v>
      </c>
      <c r="O99" s="24">
        <v>12</v>
      </c>
      <c r="P99" s="24" t="e">
        <f t="shared" si="31"/>
        <v>#REF!</v>
      </c>
      <c r="Q99" s="24" t="e">
        <f t="shared" si="32"/>
        <v>#REF!</v>
      </c>
      <c r="R99" s="12" t="e">
        <f t="shared" si="29"/>
        <v>#REF!</v>
      </c>
      <c r="S99" s="13"/>
      <c r="U99" s="28"/>
    </row>
    <row r="100" spans="1:21" s="1" customFormat="1" ht="16.5" customHeight="1" outlineLevel="1">
      <c r="A100" s="13">
        <f>SUBTOTAL(3,$C$6:C100)</f>
        <v>95</v>
      </c>
      <c r="B100" s="14" t="s">
        <v>262</v>
      </c>
      <c r="C100" s="15" t="s">
        <v>262</v>
      </c>
      <c r="D100" s="21" t="s">
        <v>537</v>
      </c>
      <c r="E100" s="22">
        <v>19</v>
      </c>
      <c r="F100" s="22">
        <v>12</v>
      </c>
      <c r="G100" s="22">
        <v>12</v>
      </c>
      <c r="H100" s="22">
        <f>'检察院'!E100</f>
        <v>1</v>
      </c>
      <c r="I100" s="13">
        <v>7</v>
      </c>
      <c r="J100" s="13">
        <f t="shared" si="24"/>
        <v>11</v>
      </c>
      <c r="K100" s="13">
        <f>_xlfn.IFERROR(VLOOKUP(D100,#REF!,3,0),0)</f>
        <v>0</v>
      </c>
      <c r="L100" s="13" t="e">
        <f>#REF!</f>
        <v>#REF!</v>
      </c>
      <c r="M100" s="13" t="e">
        <f t="shared" si="30"/>
        <v>#REF!</v>
      </c>
      <c r="N100" s="13">
        <f>_xlfn.IFERROR(VLOOKUP(D100,#REF!,4,0),0)</f>
        <v>0</v>
      </c>
      <c r="O100" s="24">
        <v>12</v>
      </c>
      <c r="P100" s="24" t="e">
        <f t="shared" si="31"/>
        <v>#REF!</v>
      </c>
      <c r="Q100" s="24" t="e">
        <f t="shared" si="32"/>
        <v>#REF!</v>
      </c>
      <c r="R100" s="12" t="e">
        <f t="shared" si="29"/>
        <v>#REF!</v>
      </c>
      <c r="S100" s="13"/>
      <c r="U100" s="28"/>
    </row>
    <row r="101" spans="1:21" s="1" customFormat="1" ht="16.5" customHeight="1" outlineLevel="1">
      <c r="A101" s="13">
        <f>SUBTOTAL(3,$C$6:C101)</f>
        <v>96</v>
      </c>
      <c r="B101" s="14" t="s">
        <v>265</v>
      </c>
      <c r="C101" s="15" t="s">
        <v>265</v>
      </c>
      <c r="D101" s="21" t="s">
        <v>537</v>
      </c>
      <c r="E101" s="22">
        <v>19</v>
      </c>
      <c r="F101" s="22">
        <v>10</v>
      </c>
      <c r="G101" s="22">
        <v>4</v>
      </c>
      <c r="H101" s="22">
        <f>'检察院'!E101</f>
        <v>2</v>
      </c>
      <c r="I101" s="13">
        <v>15</v>
      </c>
      <c r="J101" s="13">
        <f aca="true" t="shared" si="33" ref="J101:J115">F101-H101</f>
        <v>8</v>
      </c>
      <c r="K101" s="13">
        <f>_xlfn.IFERROR(VLOOKUP(D101,#REF!,3,0),0)</f>
        <v>0</v>
      </c>
      <c r="L101" s="13" t="e">
        <f>#REF!</f>
        <v>#REF!</v>
      </c>
      <c r="M101" s="13" t="e">
        <f t="shared" si="30"/>
        <v>#REF!</v>
      </c>
      <c r="N101" s="13">
        <f>_xlfn.IFERROR(VLOOKUP(D101,#REF!,4,0),0)</f>
        <v>0</v>
      </c>
      <c r="O101" s="24">
        <v>12</v>
      </c>
      <c r="P101" s="24" t="e">
        <f t="shared" si="31"/>
        <v>#REF!</v>
      </c>
      <c r="Q101" s="24" t="e">
        <f t="shared" si="32"/>
        <v>#REF!</v>
      </c>
      <c r="R101" s="12" t="e">
        <f t="shared" si="29"/>
        <v>#REF!</v>
      </c>
      <c r="S101" s="13"/>
      <c r="U101" s="28"/>
    </row>
    <row r="102" spans="1:21" s="1" customFormat="1" ht="16.5" customHeight="1" outlineLevel="1">
      <c r="A102" s="13">
        <f>SUBTOTAL(3,$C$6:C102)</f>
        <v>97</v>
      </c>
      <c r="B102" s="14" t="s">
        <v>268</v>
      </c>
      <c r="C102" s="15" t="s">
        <v>268</v>
      </c>
      <c r="D102" s="21" t="s">
        <v>537</v>
      </c>
      <c r="E102" s="22">
        <v>21</v>
      </c>
      <c r="F102" s="22">
        <v>12</v>
      </c>
      <c r="G102" s="22">
        <v>0</v>
      </c>
      <c r="H102" s="22">
        <f>'检察院'!E102</f>
        <v>0</v>
      </c>
      <c r="I102" s="13">
        <v>21</v>
      </c>
      <c r="J102" s="13">
        <f t="shared" si="33"/>
        <v>12</v>
      </c>
      <c r="K102" s="13">
        <f>_xlfn.IFERROR(VLOOKUP(D102,#REF!,3,0),0)</f>
        <v>0</v>
      </c>
      <c r="L102" s="13" t="e">
        <f>#REF!</f>
        <v>#REF!</v>
      </c>
      <c r="M102" s="13" t="e">
        <f t="shared" si="30"/>
        <v>#REF!</v>
      </c>
      <c r="N102" s="13">
        <f>_xlfn.IFERROR(VLOOKUP(D102,#REF!,4,0),0)</f>
        <v>0</v>
      </c>
      <c r="O102" s="24">
        <v>12</v>
      </c>
      <c r="P102" s="24" t="e">
        <f t="shared" si="31"/>
        <v>#REF!</v>
      </c>
      <c r="Q102" s="24" t="e">
        <f t="shared" si="32"/>
        <v>#REF!</v>
      </c>
      <c r="R102" s="12" t="e">
        <f t="shared" si="29"/>
        <v>#REF!</v>
      </c>
      <c r="S102" s="13"/>
      <c r="U102" s="28"/>
    </row>
    <row r="103" spans="1:21" s="1" customFormat="1" ht="16.5" customHeight="1" outlineLevel="1">
      <c r="A103" s="13">
        <f>SUBTOTAL(3,$C$6:C103)</f>
        <v>98</v>
      </c>
      <c r="B103" s="14" t="s">
        <v>271</v>
      </c>
      <c r="C103" s="15" t="s">
        <v>271</v>
      </c>
      <c r="D103" s="21" t="s">
        <v>537</v>
      </c>
      <c r="E103" s="22">
        <v>17</v>
      </c>
      <c r="F103" s="22">
        <v>11</v>
      </c>
      <c r="G103" s="22">
        <v>4</v>
      </c>
      <c r="H103" s="22">
        <f>'检察院'!E103</f>
        <v>1</v>
      </c>
      <c r="I103" s="13">
        <v>13</v>
      </c>
      <c r="J103" s="13">
        <f t="shared" si="33"/>
        <v>10</v>
      </c>
      <c r="K103" s="13">
        <f>_xlfn.IFERROR(VLOOKUP(D103,#REF!,3,0),0)</f>
        <v>0</v>
      </c>
      <c r="L103" s="13" t="e">
        <f>#REF!</f>
        <v>#REF!</v>
      </c>
      <c r="M103" s="13" t="e">
        <f t="shared" si="30"/>
        <v>#REF!</v>
      </c>
      <c r="N103" s="13">
        <f>_xlfn.IFERROR(VLOOKUP(D103,#REF!,4,0),0)</f>
        <v>0</v>
      </c>
      <c r="O103" s="24">
        <v>12</v>
      </c>
      <c r="P103" s="24" t="e">
        <f t="shared" si="31"/>
        <v>#REF!</v>
      </c>
      <c r="Q103" s="24" t="e">
        <f t="shared" si="32"/>
        <v>#REF!</v>
      </c>
      <c r="R103" s="12" t="e">
        <f t="shared" si="29"/>
        <v>#REF!</v>
      </c>
      <c r="S103" s="13"/>
      <c r="U103" s="28"/>
    </row>
    <row r="104" spans="1:21" s="1" customFormat="1" ht="16.5" customHeight="1" outlineLevel="1">
      <c r="A104" s="13">
        <f>SUBTOTAL(3,$C$6:C104)</f>
        <v>99</v>
      </c>
      <c r="B104" s="14" t="s">
        <v>274</v>
      </c>
      <c r="C104" s="15" t="s">
        <v>274</v>
      </c>
      <c r="D104" s="21" t="s">
        <v>537</v>
      </c>
      <c r="E104" s="22">
        <v>18</v>
      </c>
      <c r="F104" s="22">
        <v>10</v>
      </c>
      <c r="G104" s="22">
        <v>2</v>
      </c>
      <c r="H104" s="22">
        <f>'检察院'!E104</f>
        <v>0</v>
      </c>
      <c r="I104" s="13">
        <v>16</v>
      </c>
      <c r="J104" s="13">
        <f t="shared" si="33"/>
        <v>10</v>
      </c>
      <c r="K104" s="13">
        <f>_xlfn.IFERROR(VLOOKUP(D104,#REF!,3,0),0)</f>
        <v>0</v>
      </c>
      <c r="L104" s="13" t="e">
        <f>#REF!</f>
        <v>#REF!</v>
      </c>
      <c r="M104" s="13" t="e">
        <f t="shared" si="30"/>
        <v>#REF!</v>
      </c>
      <c r="N104" s="13">
        <f>_xlfn.IFERROR(VLOOKUP(D104,#REF!,4,0),0)</f>
        <v>0</v>
      </c>
      <c r="O104" s="24">
        <v>12</v>
      </c>
      <c r="P104" s="24" t="e">
        <f t="shared" si="31"/>
        <v>#REF!</v>
      </c>
      <c r="Q104" s="24" t="e">
        <f t="shared" si="32"/>
        <v>#REF!</v>
      </c>
      <c r="R104" s="12" t="e">
        <f t="shared" si="29"/>
        <v>#REF!</v>
      </c>
      <c r="S104" s="13"/>
      <c r="U104" s="28"/>
    </row>
    <row r="105" spans="1:21" s="1" customFormat="1" ht="16.5" customHeight="1">
      <c r="A105" s="17">
        <f>SUBTOTAL(3,$C$6:C105)</f>
        <v>100</v>
      </c>
      <c r="B105" s="18" t="s">
        <v>240</v>
      </c>
      <c r="C105" s="19" t="s">
        <v>240</v>
      </c>
      <c r="D105" s="20"/>
      <c r="E105" s="17">
        <f>SUM(E92:E104)</f>
        <v>323</v>
      </c>
      <c r="F105" s="17">
        <v>180</v>
      </c>
      <c r="G105" s="17">
        <f>SUM(G92:G104)</f>
        <v>62</v>
      </c>
      <c r="H105" s="17">
        <f>'检察院'!E105</f>
        <v>15</v>
      </c>
      <c r="I105" s="17">
        <f>SUM(I92:I104)</f>
        <v>261</v>
      </c>
      <c r="J105" s="17">
        <f t="shared" si="33"/>
        <v>165</v>
      </c>
      <c r="K105" s="17"/>
      <c r="L105" s="17"/>
      <c r="M105" s="17"/>
      <c r="N105" s="17"/>
      <c r="O105" s="25"/>
      <c r="P105" s="25" t="e">
        <f>SUM(P92:P104)</f>
        <v>#REF!</v>
      </c>
      <c r="Q105" s="25" t="e">
        <f>SUM(Q92:Q104)</f>
        <v>#REF!</v>
      </c>
      <c r="R105" s="27" t="e">
        <f t="shared" si="29"/>
        <v>#REF!</v>
      </c>
      <c r="S105" s="17"/>
      <c r="U105" s="28"/>
    </row>
    <row r="106" spans="1:21" s="1" customFormat="1" ht="16.5" customHeight="1" outlineLevel="1">
      <c r="A106" s="13">
        <f>SUBTOTAL(3,$C$6:C106)</f>
        <v>101</v>
      </c>
      <c r="B106" s="14" t="s">
        <v>602</v>
      </c>
      <c r="C106" s="15" t="s">
        <v>585</v>
      </c>
      <c r="D106" s="21" t="s">
        <v>322</v>
      </c>
      <c r="E106" s="22">
        <v>37</v>
      </c>
      <c r="F106" s="22">
        <v>24</v>
      </c>
      <c r="G106" s="22">
        <v>0</v>
      </c>
      <c r="H106" s="22">
        <f>'检察院'!E106</f>
        <v>0</v>
      </c>
      <c r="I106" s="13">
        <v>37</v>
      </c>
      <c r="J106" s="13">
        <f t="shared" si="33"/>
        <v>24</v>
      </c>
      <c r="K106" s="13">
        <f>_xlfn.IFERROR(VLOOKUP(D106,#REF!,3,0),0)</f>
        <v>0</v>
      </c>
      <c r="L106" s="13" t="e">
        <f>#REF!</f>
        <v>#REF!</v>
      </c>
      <c r="M106" s="13" t="e">
        <f aca="true" t="shared" si="34" ref="M106:M114">K106+L106</f>
        <v>#REF!</v>
      </c>
      <c r="N106" s="13">
        <f>_xlfn.IFERROR(VLOOKUP(D106,#REF!,4,0),0)</f>
        <v>0</v>
      </c>
      <c r="O106" s="24">
        <v>12</v>
      </c>
      <c r="P106" s="24" t="e">
        <f aca="true" t="shared" si="35" ref="P106:P114">I106*M106*O106+I106*0.2*N106</f>
        <v>#REF!</v>
      </c>
      <c r="Q106" s="24" t="e">
        <f aca="true" t="shared" si="36" ref="Q106:Q114">J106*$M106*$O106+J106*0.2*$N106</f>
        <v>#REF!</v>
      </c>
      <c r="R106" s="12" t="e">
        <f t="shared" si="29"/>
        <v>#REF!</v>
      </c>
      <c r="S106" s="13"/>
      <c r="U106" s="28"/>
    </row>
    <row r="107" spans="1:21" s="1" customFormat="1" ht="16.5" customHeight="1" outlineLevel="1">
      <c r="A107" s="13">
        <f>SUBTOTAL(3,$C$6:C107)</f>
        <v>102</v>
      </c>
      <c r="B107" s="14" t="s">
        <v>280</v>
      </c>
      <c r="C107" s="15" t="s">
        <v>280</v>
      </c>
      <c r="D107" s="21" t="s">
        <v>322</v>
      </c>
      <c r="E107" s="22">
        <v>37</v>
      </c>
      <c r="F107" s="22">
        <v>24</v>
      </c>
      <c r="G107" s="22">
        <v>10</v>
      </c>
      <c r="H107" s="22">
        <f>'检察院'!E107</f>
        <v>8</v>
      </c>
      <c r="I107" s="13">
        <v>27</v>
      </c>
      <c r="J107" s="13">
        <f t="shared" si="33"/>
        <v>16</v>
      </c>
      <c r="K107" s="13">
        <f>_xlfn.IFERROR(VLOOKUP(D107,#REF!,3,0),0)</f>
        <v>0</v>
      </c>
      <c r="L107" s="13" t="e">
        <f>#REF!</f>
        <v>#REF!</v>
      </c>
      <c r="M107" s="13" t="e">
        <f t="shared" si="34"/>
        <v>#REF!</v>
      </c>
      <c r="N107" s="13">
        <f>_xlfn.IFERROR(VLOOKUP(D107,#REF!,4,0),0)</f>
        <v>0</v>
      </c>
      <c r="O107" s="24">
        <v>12</v>
      </c>
      <c r="P107" s="24" t="e">
        <f t="shared" si="35"/>
        <v>#REF!</v>
      </c>
      <c r="Q107" s="24" t="e">
        <f t="shared" si="36"/>
        <v>#REF!</v>
      </c>
      <c r="R107" s="12" t="e">
        <f t="shared" si="29"/>
        <v>#REF!</v>
      </c>
      <c r="S107" s="13"/>
      <c r="U107" s="28"/>
    </row>
    <row r="108" spans="1:21" s="1" customFormat="1" ht="16.5" customHeight="1" outlineLevel="1">
      <c r="A108" s="13">
        <f>SUBTOTAL(3,$C$6:C108)</f>
        <v>103</v>
      </c>
      <c r="B108" s="14" t="s">
        <v>283</v>
      </c>
      <c r="C108" s="15" t="s">
        <v>283</v>
      </c>
      <c r="D108" s="21" t="s">
        <v>538</v>
      </c>
      <c r="E108" s="22">
        <v>24</v>
      </c>
      <c r="F108" s="22">
        <v>14</v>
      </c>
      <c r="G108" s="22">
        <v>1</v>
      </c>
      <c r="H108" s="22">
        <f>'检察院'!E108</f>
        <v>5</v>
      </c>
      <c r="I108" s="13">
        <v>23</v>
      </c>
      <c r="J108" s="13">
        <f t="shared" si="33"/>
        <v>9</v>
      </c>
      <c r="K108" s="13">
        <f>_xlfn.IFERROR(VLOOKUP(D108,#REF!,3,0),0)</f>
        <v>0</v>
      </c>
      <c r="L108" s="13" t="e">
        <f>#REF!</f>
        <v>#REF!</v>
      </c>
      <c r="M108" s="13" t="e">
        <f t="shared" si="34"/>
        <v>#REF!</v>
      </c>
      <c r="N108" s="13">
        <f>_xlfn.IFERROR(VLOOKUP(D108,#REF!,4,0),0)</f>
        <v>0</v>
      </c>
      <c r="O108" s="24">
        <v>12</v>
      </c>
      <c r="P108" s="24" t="e">
        <f t="shared" si="35"/>
        <v>#REF!</v>
      </c>
      <c r="Q108" s="24" t="e">
        <f t="shared" si="36"/>
        <v>#REF!</v>
      </c>
      <c r="R108" s="12" t="e">
        <f t="shared" si="29"/>
        <v>#REF!</v>
      </c>
      <c r="S108" s="13"/>
      <c r="U108" s="28"/>
    </row>
    <row r="109" spans="1:21" s="1" customFormat="1" ht="16.5" customHeight="1" outlineLevel="1">
      <c r="A109" s="13">
        <f>SUBTOTAL(3,$C$6:C109)</f>
        <v>104</v>
      </c>
      <c r="B109" s="14" t="s">
        <v>286</v>
      </c>
      <c r="C109" s="15" t="s">
        <v>286</v>
      </c>
      <c r="D109" s="21" t="s">
        <v>538</v>
      </c>
      <c r="E109" s="22">
        <v>21</v>
      </c>
      <c r="F109" s="22">
        <v>10</v>
      </c>
      <c r="G109" s="22">
        <v>0</v>
      </c>
      <c r="H109" s="22">
        <f>'检察院'!E109</f>
        <v>0</v>
      </c>
      <c r="I109" s="13">
        <v>21</v>
      </c>
      <c r="J109" s="13">
        <f t="shared" si="33"/>
        <v>10</v>
      </c>
      <c r="K109" s="13">
        <f>_xlfn.IFERROR(VLOOKUP(D109,#REF!,3,0),0)</f>
        <v>0</v>
      </c>
      <c r="L109" s="13" t="e">
        <f>#REF!</f>
        <v>#REF!</v>
      </c>
      <c r="M109" s="13" t="e">
        <f t="shared" si="34"/>
        <v>#REF!</v>
      </c>
      <c r="N109" s="13">
        <f>_xlfn.IFERROR(VLOOKUP(D109,#REF!,4,0),0)</f>
        <v>0</v>
      </c>
      <c r="O109" s="24">
        <v>12</v>
      </c>
      <c r="P109" s="24" t="e">
        <f t="shared" si="35"/>
        <v>#REF!</v>
      </c>
      <c r="Q109" s="24" t="e">
        <f t="shared" si="36"/>
        <v>#REF!</v>
      </c>
      <c r="R109" s="12" t="e">
        <f t="shared" si="29"/>
        <v>#REF!</v>
      </c>
      <c r="S109" s="13"/>
      <c r="U109" s="28"/>
    </row>
    <row r="110" spans="1:21" s="1" customFormat="1" ht="16.5" customHeight="1" outlineLevel="1">
      <c r="A110" s="13">
        <f>SUBTOTAL(3,$C$6:C110)</f>
        <v>105</v>
      </c>
      <c r="B110" s="14" t="s">
        <v>289</v>
      </c>
      <c r="C110" s="15" t="s">
        <v>289</v>
      </c>
      <c r="D110" s="21" t="s">
        <v>537</v>
      </c>
      <c r="E110" s="22">
        <v>19</v>
      </c>
      <c r="F110" s="22">
        <v>12</v>
      </c>
      <c r="G110" s="22">
        <v>5</v>
      </c>
      <c r="H110" s="22">
        <f>'检察院'!E110</f>
        <v>4</v>
      </c>
      <c r="I110" s="13">
        <v>14</v>
      </c>
      <c r="J110" s="13">
        <f t="shared" si="33"/>
        <v>8</v>
      </c>
      <c r="K110" s="13">
        <f>_xlfn.IFERROR(VLOOKUP(D110,#REF!,3,0),0)</f>
        <v>0</v>
      </c>
      <c r="L110" s="13" t="e">
        <f>#REF!</f>
        <v>#REF!</v>
      </c>
      <c r="M110" s="13" t="e">
        <f t="shared" si="34"/>
        <v>#REF!</v>
      </c>
      <c r="N110" s="13">
        <f>_xlfn.IFERROR(VLOOKUP(D110,#REF!,4,0),0)</f>
        <v>0</v>
      </c>
      <c r="O110" s="24">
        <v>12</v>
      </c>
      <c r="P110" s="24" t="e">
        <f t="shared" si="35"/>
        <v>#REF!</v>
      </c>
      <c r="Q110" s="24" t="e">
        <f t="shared" si="36"/>
        <v>#REF!</v>
      </c>
      <c r="R110" s="12" t="e">
        <f t="shared" si="29"/>
        <v>#REF!</v>
      </c>
      <c r="S110" s="13"/>
      <c r="U110" s="28"/>
    </row>
    <row r="111" spans="1:21" s="1" customFormat="1" ht="16.5" customHeight="1" outlineLevel="1">
      <c r="A111" s="13">
        <f>SUBTOTAL(3,$C$6:C111)</f>
        <v>106</v>
      </c>
      <c r="B111" s="14" t="s">
        <v>292</v>
      </c>
      <c r="C111" s="15" t="s">
        <v>292</v>
      </c>
      <c r="D111" s="22" t="s">
        <v>537</v>
      </c>
      <c r="E111" s="22">
        <v>22</v>
      </c>
      <c r="F111" s="22">
        <v>11</v>
      </c>
      <c r="G111" s="22">
        <v>1</v>
      </c>
      <c r="H111" s="22">
        <f>'检察院'!E111</f>
        <v>1</v>
      </c>
      <c r="I111" s="26">
        <v>21</v>
      </c>
      <c r="J111" s="13">
        <f t="shared" si="33"/>
        <v>10</v>
      </c>
      <c r="K111" s="13">
        <f>_xlfn.IFERROR(VLOOKUP(D111,#REF!,3,0),0)</f>
        <v>0</v>
      </c>
      <c r="L111" s="13" t="e">
        <f>#REF!</f>
        <v>#REF!</v>
      </c>
      <c r="M111" s="13" t="e">
        <f t="shared" si="34"/>
        <v>#REF!</v>
      </c>
      <c r="N111" s="13">
        <f>_xlfn.IFERROR(VLOOKUP(D111,#REF!,4,0),0)</f>
        <v>0</v>
      </c>
      <c r="O111" s="24">
        <v>12</v>
      </c>
      <c r="P111" s="24" t="e">
        <f t="shared" si="35"/>
        <v>#REF!</v>
      </c>
      <c r="Q111" s="24" t="e">
        <f t="shared" si="36"/>
        <v>#REF!</v>
      </c>
      <c r="R111" s="12" t="e">
        <f t="shared" si="29"/>
        <v>#REF!</v>
      </c>
      <c r="S111" s="13"/>
      <c r="U111" s="28"/>
    </row>
    <row r="112" spans="1:21" s="1" customFormat="1" ht="16.5" customHeight="1" outlineLevel="1">
      <c r="A112" s="13">
        <f>SUBTOTAL(3,$C$6:C112)</f>
        <v>107</v>
      </c>
      <c r="B112" s="14" t="s">
        <v>295</v>
      </c>
      <c r="C112" s="15" t="s">
        <v>295</v>
      </c>
      <c r="D112" s="22" t="s">
        <v>537</v>
      </c>
      <c r="E112" s="22">
        <v>19</v>
      </c>
      <c r="F112" s="22">
        <v>12</v>
      </c>
      <c r="G112" s="22">
        <v>5</v>
      </c>
      <c r="H112" s="22">
        <f>'检察院'!E112</f>
        <v>2</v>
      </c>
      <c r="I112" s="13">
        <v>14</v>
      </c>
      <c r="J112" s="13">
        <f t="shared" si="33"/>
        <v>10</v>
      </c>
      <c r="K112" s="13">
        <f>_xlfn.IFERROR(VLOOKUP(D112,#REF!,3,0),0)</f>
        <v>0</v>
      </c>
      <c r="L112" s="13" t="e">
        <f>#REF!</f>
        <v>#REF!</v>
      </c>
      <c r="M112" s="13" t="e">
        <f t="shared" si="34"/>
        <v>#REF!</v>
      </c>
      <c r="N112" s="13">
        <f>_xlfn.IFERROR(VLOOKUP(D112,#REF!,4,0),0)</f>
        <v>0</v>
      </c>
      <c r="O112" s="24">
        <v>12</v>
      </c>
      <c r="P112" s="24" t="e">
        <f t="shared" si="35"/>
        <v>#REF!</v>
      </c>
      <c r="Q112" s="24" t="e">
        <f t="shared" si="36"/>
        <v>#REF!</v>
      </c>
      <c r="R112" s="12" t="e">
        <f t="shared" si="29"/>
        <v>#REF!</v>
      </c>
      <c r="S112" s="13"/>
      <c r="U112" s="28"/>
    </row>
    <row r="113" spans="1:21" s="1" customFormat="1" ht="16.5" customHeight="1" outlineLevel="1">
      <c r="A113" s="13">
        <f>SUBTOTAL(3,$C$6:C113)</f>
        <v>108</v>
      </c>
      <c r="B113" s="14" t="s">
        <v>298</v>
      </c>
      <c r="C113" s="15" t="s">
        <v>298</v>
      </c>
      <c r="D113" s="21" t="s">
        <v>537</v>
      </c>
      <c r="E113" s="22">
        <v>19</v>
      </c>
      <c r="F113" s="22">
        <v>10</v>
      </c>
      <c r="G113" s="22">
        <v>14</v>
      </c>
      <c r="H113" s="22">
        <f>'检察院'!E113</f>
        <v>3</v>
      </c>
      <c r="I113" s="13">
        <v>5</v>
      </c>
      <c r="J113" s="13">
        <f t="shared" si="33"/>
        <v>7</v>
      </c>
      <c r="K113" s="13">
        <f>_xlfn.IFERROR(VLOOKUP(D113,#REF!,3,0),0)</f>
        <v>0</v>
      </c>
      <c r="L113" s="13" t="e">
        <f>#REF!</f>
        <v>#REF!</v>
      </c>
      <c r="M113" s="13" t="e">
        <f t="shared" si="34"/>
        <v>#REF!</v>
      </c>
      <c r="N113" s="13">
        <f>_xlfn.IFERROR(VLOOKUP(D113,#REF!,4,0),0)</f>
        <v>0</v>
      </c>
      <c r="O113" s="24">
        <v>12</v>
      </c>
      <c r="P113" s="24" t="e">
        <f t="shared" si="35"/>
        <v>#REF!</v>
      </c>
      <c r="Q113" s="24" t="e">
        <f t="shared" si="36"/>
        <v>#REF!</v>
      </c>
      <c r="R113" s="12" t="e">
        <f t="shared" si="29"/>
        <v>#REF!</v>
      </c>
      <c r="S113" s="13"/>
      <c r="U113" s="28"/>
    </row>
    <row r="114" spans="1:21" s="1" customFormat="1" ht="16.5" customHeight="1" outlineLevel="1">
      <c r="A114" s="13">
        <f>SUBTOTAL(3,$C$6:C114)</f>
        <v>109</v>
      </c>
      <c r="B114" s="14" t="s">
        <v>301</v>
      </c>
      <c r="C114" s="15" t="s">
        <v>301</v>
      </c>
      <c r="D114" s="21" t="s">
        <v>537</v>
      </c>
      <c r="E114" s="22">
        <v>18</v>
      </c>
      <c r="F114" s="22">
        <v>11</v>
      </c>
      <c r="G114" s="22">
        <v>11</v>
      </c>
      <c r="H114" s="22">
        <f>'检察院'!E114</f>
        <v>5</v>
      </c>
      <c r="I114" s="13">
        <v>7</v>
      </c>
      <c r="J114" s="13">
        <f t="shared" si="33"/>
        <v>6</v>
      </c>
      <c r="K114" s="13">
        <f>_xlfn.IFERROR(VLOOKUP(D114,#REF!,3,0),0)</f>
        <v>0</v>
      </c>
      <c r="L114" s="13" t="e">
        <f>#REF!</f>
        <v>#REF!</v>
      </c>
      <c r="M114" s="13" t="e">
        <f t="shared" si="34"/>
        <v>#REF!</v>
      </c>
      <c r="N114" s="13">
        <f>_xlfn.IFERROR(VLOOKUP(D114,#REF!,4,0),0)</f>
        <v>0</v>
      </c>
      <c r="O114" s="24">
        <v>12</v>
      </c>
      <c r="P114" s="24" t="e">
        <f t="shared" si="35"/>
        <v>#REF!</v>
      </c>
      <c r="Q114" s="24" t="e">
        <f t="shared" si="36"/>
        <v>#REF!</v>
      </c>
      <c r="R114" s="12" t="e">
        <f t="shared" si="29"/>
        <v>#REF!</v>
      </c>
      <c r="S114" s="13"/>
      <c r="U114" s="28"/>
    </row>
    <row r="115" spans="1:21" s="1" customFormat="1" ht="16.5" customHeight="1">
      <c r="A115" s="17">
        <f>SUBTOTAL(3,$C$6:C115)</f>
        <v>110</v>
      </c>
      <c r="B115" s="18" t="s">
        <v>279</v>
      </c>
      <c r="C115" s="19" t="s">
        <v>279</v>
      </c>
      <c r="D115" s="20"/>
      <c r="E115" s="17">
        <f>SUM(E106:E114)</f>
        <v>216</v>
      </c>
      <c r="F115" s="17">
        <v>128</v>
      </c>
      <c r="G115" s="17">
        <f>SUM(G106:G114)</f>
        <v>47</v>
      </c>
      <c r="H115" s="17">
        <f>'检察院'!E115</f>
        <v>28</v>
      </c>
      <c r="I115" s="17">
        <f>SUM(I106:I114)</f>
        <v>169</v>
      </c>
      <c r="J115" s="17">
        <f t="shared" si="33"/>
        <v>100</v>
      </c>
      <c r="K115" s="17"/>
      <c r="L115" s="17"/>
      <c r="M115" s="17"/>
      <c r="N115" s="17"/>
      <c r="O115" s="25"/>
      <c r="P115" s="25" t="e">
        <f>SUM(P106:P114)</f>
        <v>#REF!</v>
      </c>
      <c r="Q115" s="25" t="e">
        <f>SUM(Q106:Q114)</f>
        <v>#REF!</v>
      </c>
      <c r="R115" s="27" t="e">
        <f t="shared" si="29"/>
        <v>#REF!</v>
      </c>
      <c r="S115" s="17"/>
      <c r="U115" s="28"/>
    </row>
    <row r="116" spans="1:19" ht="36.75" customHeight="1">
      <c r="A116" s="29" t="s">
        <v>603</v>
      </c>
      <c r="B116" s="29"/>
      <c r="C116" s="29"/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</row>
  </sheetData>
  <sheetProtection/>
  <autoFilter ref="A5:U116"/>
  <mergeCells count="15">
    <mergeCell ref="A2:S2"/>
    <mergeCell ref="E3:F3"/>
    <mergeCell ref="G3:H3"/>
    <mergeCell ref="I3:J3"/>
    <mergeCell ref="P3:R3"/>
    <mergeCell ref="A116:S116"/>
    <mergeCell ref="A3:A4"/>
    <mergeCell ref="B3:B4"/>
    <mergeCell ref="D3:D4"/>
    <mergeCell ref="K3:K4"/>
    <mergeCell ref="L3:L4"/>
    <mergeCell ref="M3:M4"/>
    <mergeCell ref="N3:N4"/>
    <mergeCell ref="O3:O4"/>
    <mergeCell ref="S3:S4"/>
  </mergeCells>
  <printOptions horizontalCentered="1"/>
  <pageMargins left="0.2362204724409449" right="0.2362204724409449" top="0.5511811023622047" bottom="0.5905511811023623" header="0.31496062992125984" footer="0.31496062992125984"/>
  <pageSetup blackAndWhite="1" horizontalDpi="600" verticalDpi="600" orientation="landscape" paperSize="9" scale="90"/>
  <headerFooter>
    <oddFooter>&amp;C第 &amp;P 页，共 &amp;N 页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安中国</dc:creator>
  <cp:keywords/>
  <dc:description/>
  <cp:lastModifiedBy>潘璐</cp:lastModifiedBy>
  <cp:lastPrinted>2019-07-10T02:09:35Z</cp:lastPrinted>
  <dcterms:created xsi:type="dcterms:W3CDTF">2017-08-25T07:40:33Z</dcterms:created>
  <dcterms:modified xsi:type="dcterms:W3CDTF">2020-08-07T04:46:46Z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2052-10.8.2.6990</vt:lpwstr>
  </property>
</Properties>
</file>